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район" sheetId="1" r:id="rId1"/>
  </sheets>
  <definedNames>
    <definedName name="_xlnm.Print_Titles" localSheetId="0">'район'!$4:$5</definedName>
  </definedNames>
  <calcPr fullCalcOnLoad="1"/>
</workbook>
</file>

<file path=xl/sharedStrings.xml><?xml version="1.0" encoding="utf-8"?>
<sst xmlns="http://schemas.openxmlformats.org/spreadsheetml/2006/main" count="132" uniqueCount="131">
  <si>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</si>
  <si>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</si>
  <si>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</si>
  <si>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</si>
  <si>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</si>
  <si>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</si>
  <si>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</si>
  <si>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</si>
  <si>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</si>
  <si>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</si>
  <si>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</si>
  <si>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</si>
  <si>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</si>
  <si>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</si>
  <si>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</si>
  <si>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</si>
  <si>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</si>
  <si>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</si>
  <si>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</si>
  <si>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</si>
  <si>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</si>
  <si>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</si>
  <si>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</si>
  <si>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</si>
  <si>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</si>
  <si>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</si>
  <si>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</si>
  <si>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</si>
  <si>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</si>
  <si>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</si>
  <si>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</si>
  <si>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</si>
  <si>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</si>
  <si>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</si>
  <si>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</si>
  <si>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</si>
  <si>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</si>
  <si>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</si>
  <si>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</si>
  <si>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</si>
  <si>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</si>
  <si>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</si>
  <si>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</si>
  <si>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</si>
  <si>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</si>
  <si>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</si>
  <si>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</si>
  <si>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</si>
  <si>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</si>
  <si>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</si>
  <si>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</si>
  <si>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</si>
  <si>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</si>
  <si>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</si>
  <si>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</si>
  <si>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</si>
  <si>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</si>
  <si>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Другие вопросы в области национальной безопасности и правоохранительной деятельности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</si>
  <si>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</si>
  <si>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</si>
  <si>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</si>
  <si>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</si>
  <si>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</si>
  <si>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</si>
  <si>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</si>
  <si>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</si>
  <si>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</si>
  <si>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</si>
  <si>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</si>
  <si>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</si>
  <si>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</si>
  <si>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</si>
  <si>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</si>
  <si>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</si>
  <si>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</si>
  <si>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</si>
  <si>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</si>
  <si>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</si>
  <si>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</si>
  <si>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</si>
  <si>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</si>
  <si>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</si>
  <si>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</si>
  <si>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</si>
  <si>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</si>
  <si>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</si>
  <si>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</si>
  <si>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</si>
  <si>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</si>
  <si>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</si>
  <si>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</si>
  <si>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</si>
  <si>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</si>
  <si>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</si>
  <si>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</si>
  <si>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</si>
  <si>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</si>
  <si>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</si>
  <si>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</si>
  <si>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</si>
  <si>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</si>
  <si>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</si>
  <si>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</si>
  <si>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</si>
  <si>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</si>
  <si>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</si>
  <si>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</si>
  <si>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</si>
  <si>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</si>
  <si>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</si>
  <si>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</si>
  <si>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</si>
  <si>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</si>
  <si>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</si>
  <si>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</si>
  <si>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</si>
  <si>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</si>
  <si>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</si>
  <si>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Начальное профессиональное образование</t>
  </si>
  <si>
    <t>0909</t>
  </si>
  <si>
    <t>Другие вопросы в области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</si>
  <si>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</si>
  <si>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Перв. план 2018 г.</t>
  </si>
  <si>
    <t>Уточн. план 2018 г.</t>
  </si>
  <si>
    <t>% исп.от перв. плана 2018 г.</t>
  </si>
  <si>
    <t>% исп.от уточн. плана 2018 г.</t>
  </si>
  <si>
    <t>исполнения бюджета Уинского района по расходам по состоянию на 01 июля 2018 г.</t>
  </si>
  <si>
    <t>Ут. план за 2 кв. 2018 г.</t>
  </si>
  <si>
    <t>Исполнено на 01.07.2018г.</t>
  </si>
  <si>
    <t>Откл. исполн. от плана за 2 кв.</t>
  </si>
  <si>
    <t>% исп.от плана за 2 кв.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</si>
</sst>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80" fontId="6" fillId="33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P193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M12" sqref="M12"/>
    </sheetView>
  </sheetViews>
  <sheetFormatPr defaultColWidth="9.140625" defaultRowHeight="12.75"/>
  <cols>
    <col min="1" max="1" width="6.7109375" style="21" customWidth="1"/>
    <col min="2" max="2" width="34.57421875" style="21" customWidth="1"/>
    <col min="3" max="3" width="18.140625" style="21" customWidth="1"/>
    <col min="4" max="4" width="17.57421875" style="21" customWidth="1"/>
    <col min="5" max="5" width="17.7109375" style="21" customWidth="1"/>
    <col min="6" max="6" width="16.8515625" style="21" customWidth="1"/>
    <col min="7" max="7" width="17.8515625" style="21" customWidth="1"/>
    <col min="8" max="8" width="12.00390625" style="21" customWidth="1"/>
    <col min="9" max="9" width="17.7109375" style="21" customWidth="1"/>
    <col min="10" max="10" width="17.57421875" style="5" customWidth="1"/>
    <col min="11" max="11" width="15.7109375" style="5" customWidth="1"/>
    <col min="12" max="12" width="10.421875" style="5" customWidth="1"/>
    <col min="13" max="13" width="9.7109375" style="5" customWidth="1"/>
    <col min="14" max="14" width="9.8515625" style="5" customWidth="1"/>
    <col min="15" max="15" width="9.140625" style="5" hidden="1" customWidth="1"/>
    <col min="16" max="16384" width="9.140625" style="5" customWidth="1"/>
  </cols>
  <sheetData>
    <row r="1" spans="1:14" ht="15.7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33" t="s">
        <v>126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32"/>
      <c r="B3" s="32"/>
      <c r="C3" s="32"/>
      <c r="D3" s="32"/>
      <c r="E3" s="32"/>
      <c r="F3" s="32"/>
      <c r="G3" s="32"/>
      <c r="H3" s="22"/>
      <c r="I3" s="22"/>
      <c r="J3" s="6"/>
      <c r="K3" s="6"/>
      <c r="N3" s="11" t="s">
        <v>81</v>
      </c>
    </row>
    <row r="4" spans="1:14" ht="54.75" customHeight="1">
      <c r="A4" s="17" t="s">
        <v>1</v>
      </c>
      <c r="B4" s="17" t="s">
        <v>2</v>
      </c>
      <c r="C4" s="17" t="s">
        <v>122</v>
      </c>
      <c r="D4" s="17" t="s">
        <v>78</v>
      </c>
      <c r="E4" s="17" t="s">
        <v>123</v>
      </c>
      <c r="F4" s="17" t="s">
        <v>127</v>
      </c>
      <c r="G4" s="17" t="s">
        <v>128</v>
      </c>
      <c r="H4" s="17" t="s">
        <v>60</v>
      </c>
      <c r="I4" s="17" t="s">
        <v>79</v>
      </c>
      <c r="J4" s="3" t="s">
        <v>80</v>
      </c>
      <c r="K4" s="3" t="s">
        <v>129</v>
      </c>
      <c r="L4" s="3" t="s">
        <v>124</v>
      </c>
      <c r="M4" s="3" t="s">
        <v>125</v>
      </c>
      <c r="N4" s="3" t="s">
        <v>130</v>
      </c>
    </row>
    <row r="5" spans="1:14" ht="12.75">
      <c r="A5" s="18" t="s">
        <v>61</v>
      </c>
      <c r="B5" s="18" t="s">
        <v>62</v>
      </c>
      <c r="C5" s="18" t="s">
        <v>63</v>
      </c>
      <c r="D5" s="18" t="s">
        <v>64</v>
      </c>
      <c r="E5" s="18" t="s">
        <v>65</v>
      </c>
      <c r="F5" s="18" t="s">
        <v>66</v>
      </c>
      <c r="G5" s="18" t="s">
        <v>67</v>
      </c>
      <c r="H5" s="18" t="s">
        <v>68</v>
      </c>
      <c r="I5" s="18" t="s">
        <v>69</v>
      </c>
      <c r="J5" s="4" t="s">
        <v>70</v>
      </c>
      <c r="K5" s="4" t="s">
        <v>71</v>
      </c>
      <c r="L5" s="4" t="s">
        <v>72</v>
      </c>
      <c r="M5" s="4" t="s">
        <v>73</v>
      </c>
      <c r="N5" s="4" t="s">
        <v>74</v>
      </c>
    </row>
    <row r="6" spans="1:15" s="2" customFormat="1" ht="47.25">
      <c r="A6" s="12" t="s">
        <v>3</v>
      </c>
      <c r="B6" s="13" t="s">
        <v>106</v>
      </c>
      <c r="C6" s="14">
        <v>1076677</v>
      </c>
      <c r="D6" s="14">
        <f>E6-C6</f>
        <v>0</v>
      </c>
      <c r="E6" s="14">
        <v>1076677</v>
      </c>
      <c r="F6" s="14">
        <v>491986.87</v>
      </c>
      <c r="G6" s="14">
        <v>491986.87</v>
      </c>
      <c r="H6" s="15">
        <f>G6/G56*100</f>
        <v>0.2987838598166952</v>
      </c>
      <c r="I6" s="14">
        <f>G6-C6</f>
        <v>-584690.13</v>
      </c>
      <c r="J6" s="1">
        <f>G6-E6</f>
        <v>-584690.13</v>
      </c>
      <c r="K6" s="1">
        <f>G6-F6</f>
        <v>0</v>
      </c>
      <c r="L6" s="7">
        <f>G6/C6*100</f>
        <v>45.694936364387836</v>
      </c>
      <c r="M6" s="7">
        <f>G6/E6*100</f>
        <v>45.694936364387836</v>
      </c>
      <c r="N6" s="7">
        <f>G6/F6*100</f>
        <v>100</v>
      </c>
      <c r="O6" s="2">
        <f>G6/G56*100</f>
        <v>0.2987838598166952</v>
      </c>
    </row>
    <row r="7" spans="1:15" s="2" customFormat="1" ht="103.5" customHeight="1">
      <c r="A7" s="12" t="s">
        <v>55</v>
      </c>
      <c r="B7" s="13" t="s">
        <v>110</v>
      </c>
      <c r="C7" s="14">
        <v>1842237</v>
      </c>
      <c r="D7" s="14">
        <f aca="true" t="shared" si="0" ref="D7:D13">E7-C7</f>
        <v>0</v>
      </c>
      <c r="E7" s="14">
        <v>1842237</v>
      </c>
      <c r="F7" s="14">
        <v>815690.16</v>
      </c>
      <c r="G7" s="14">
        <v>815690.16</v>
      </c>
      <c r="H7" s="15">
        <f>G7/G56*100</f>
        <v>0.49536902157429064</v>
      </c>
      <c r="I7" s="14">
        <f aca="true" t="shared" si="1" ref="I7:I56">G7-C7</f>
        <v>-1026546.84</v>
      </c>
      <c r="J7" s="1">
        <f aca="true" t="shared" si="2" ref="J7:J56">G7-E7</f>
        <v>-1026546.84</v>
      </c>
      <c r="K7" s="1">
        <f aca="true" t="shared" si="3" ref="K7:K56">G7-F7</f>
        <v>0</v>
      </c>
      <c r="L7" s="7">
        <f aca="true" t="shared" si="4" ref="L7:L56">G7/C7*100</f>
        <v>44.277156522206425</v>
      </c>
      <c r="M7" s="7">
        <f aca="true" t="shared" si="5" ref="M7:M56">G7/E7*100</f>
        <v>44.277156522206425</v>
      </c>
      <c r="N7" s="7">
        <f aca="true" t="shared" si="6" ref="N7:N56">G7/F7*100</f>
        <v>100</v>
      </c>
      <c r="O7" s="2">
        <f>G7/G56*100</f>
        <v>0.49536902157429064</v>
      </c>
    </row>
    <row r="8" spans="1:15" s="2" customFormat="1" ht="94.5">
      <c r="A8" s="12" t="s">
        <v>4</v>
      </c>
      <c r="B8" s="13" t="s">
        <v>107</v>
      </c>
      <c r="C8" s="14">
        <v>16568747</v>
      </c>
      <c r="D8" s="14">
        <f t="shared" si="0"/>
        <v>1015289.6799999997</v>
      </c>
      <c r="E8" s="14">
        <v>17584036.68</v>
      </c>
      <c r="F8" s="14">
        <v>8183690.87</v>
      </c>
      <c r="G8" s="14">
        <v>8148067.56</v>
      </c>
      <c r="H8" s="15">
        <f>G8/G56*100</f>
        <v>4.948325299055241</v>
      </c>
      <c r="I8" s="14">
        <f t="shared" si="1"/>
        <v>-8420679.440000001</v>
      </c>
      <c r="J8" s="1">
        <f t="shared" si="2"/>
        <v>-9435969.120000001</v>
      </c>
      <c r="K8" s="1">
        <f t="shared" si="3"/>
        <v>-35623.31000000052</v>
      </c>
      <c r="L8" s="7">
        <f t="shared" si="4"/>
        <v>49.177331031731</v>
      </c>
      <c r="M8" s="7">
        <f t="shared" si="5"/>
        <v>46.3378671705546</v>
      </c>
      <c r="N8" s="7">
        <f t="shared" si="6"/>
        <v>99.56470362131358</v>
      </c>
      <c r="O8" s="2">
        <f>G8/G56*100</f>
        <v>4.948325299055241</v>
      </c>
    </row>
    <row r="9" spans="1:15" s="2" customFormat="1" ht="15.75">
      <c r="A9" s="12" t="s">
        <v>108</v>
      </c>
      <c r="B9" s="13" t="s">
        <v>109</v>
      </c>
      <c r="C9" s="14">
        <v>4700</v>
      </c>
      <c r="D9" s="14">
        <f>E9-C9</f>
        <v>0</v>
      </c>
      <c r="E9" s="14">
        <v>4700</v>
      </c>
      <c r="F9" s="14">
        <v>4700</v>
      </c>
      <c r="G9" s="14">
        <v>4700</v>
      </c>
      <c r="H9" s="15">
        <f>G9/G56*100</f>
        <v>0.0028543122322318634</v>
      </c>
      <c r="I9" s="14">
        <f t="shared" si="1"/>
        <v>0</v>
      </c>
      <c r="J9" s="1">
        <f t="shared" si="2"/>
        <v>0</v>
      </c>
      <c r="K9" s="1">
        <f t="shared" si="3"/>
        <v>0</v>
      </c>
      <c r="L9" s="7">
        <f t="shared" si="4"/>
        <v>100</v>
      </c>
      <c r="M9" s="7">
        <f t="shared" si="5"/>
        <v>100</v>
      </c>
      <c r="N9" s="7">
        <f t="shared" si="6"/>
        <v>100</v>
      </c>
      <c r="O9" s="2">
        <f>G9/G56*100</f>
        <v>0.0028543122322318634</v>
      </c>
    </row>
    <row r="10" spans="1:15" s="2" customFormat="1" ht="79.5" customHeight="1">
      <c r="A10" s="12" t="s">
        <v>56</v>
      </c>
      <c r="B10" s="13" t="s">
        <v>121</v>
      </c>
      <c r="C10" s="14">
        <v>7472799.33</v>
      </c>
      <c r="D10" s="14">
        <f>E10-C10</f>
        <v>410</v>
      </c>
      <c r="E10" s="14">
        <v>7473209.33</v>
      </c>
      <c r="F10" s="14">
        <v>3532011.74</v>
      </c>
      <c r="G10" s="14">
        <v>3532011.74</v>
      </c>
      <c r="H10" s="15">
        <f>G10/G56*100</f>
        <v>2.144992407206074</v>
      </c>
      <c r="I10" s="14">
        <f t="shared" si="1"/>
        <v>-3940787.59</v>
      </c>
      <c r="J10" s="1">
        <f t="shared" si="2"/>
        <v>-3941197.59</v>
      </c>
      <c r="K10" s="1">
        <f t="shared" si="3"/>
        <v>0</v>
      </c>
      <c r="L10" s="7">
        <f t="shared" si="4"/>
        <v>47.26490815591057</v>
      </c>
      <c r="M10" s="7">
        <f t="shared" si="5"/>
        <v>47.262315078226244</v>
      </c>
      <c r="N10" s="7">
        <f t="shared" si="6"/>
        <v>100</v>
      </c>
      <c r="O10" s="2">
        <f>G10/G56*100</f>
        <v>2.144992407206074</v>
      </c>
    </row>
    <row r="11" spans="1:15" s="2" customFormat="1" ht="41.25" customHeight="1" hidden="1">
      <c r="A11" s="12" t="s">
        <v>5</v>
      </c>
      <c r="B11" s="13" t="s">
        <v>6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v>0</v>
      </c>
      <c r="H11" s="15">
        <f>G11/G56*100</f>
        <v>0</v>
      </c>
      <c r="I11" s="14">
        <f t="shared" si="1"/>
        <v>0</v>
      </c>
      <c r="J11" s="1">
        <f t="shared" si="2"/>
        <v>0</v>
      </c>
      <c r="K11" s="1">
        <f t="shared" si="3"/>
        <v>0</v>
      </c>
      <c r="L11" s="7" t="e">
        <f t="shared" si="4"/>
        <v>#DIV/0!</v>
      </c>
      <c r="M11" s="7" t="e">
        <f t="shared" si="5"/>
        <v>#DIV/0!</v>
      </c>
      <c r="N11" s="7" t="e">
        <f t="shared" si="6"/>
        <v>#DIV/0!</v>
      </c>
      <c r="O11" s="2">
        <f>G11/G56*100</f>
        <v>0</v>
      </c>
    </row>
    <row r="12" spans="1:15" s="2" customFormat="1" ht="15.75">
      <c r="A12" s="12" t="s">
        <v>85</v>
      </c>
      <c r="B12" s="13" t="s">
        <v>7</v>
      </c>
      <c r="C12" s="14">
        <v>393300</v>
      </c>
      <c r="D12" s="14">
        <f t="shared" si="0"/>
        <v>0</v>
      </c>
      <c r="E12" s="14">
        <v>393300</v>
      </c>
      <c r="F12" s="14">
        <v>0</v>
      </c>
      <c r="G12" s="14">
        <v>0</v>
      </c>
      <c r="H12" s="15">
        <f>G12/G56*100</f>
        <v>0</v>
      </c>
      <c r="I12" s="14">
        <f t="shared" si="1"/>
        <v>-393300</v>
      </c>
      <c r="J12" s="1">
        <f t="shared" si="2"/>
        <v>-393300</v>
      </c>
      <c r="K12" s="1">
        <f t="shared" si="3"/>
        <v>0</v>
      </c>
      <c r="L12" s="7">
        <f t="shared" si="4"/>
        <v>0</v>
      </c>
      <c r="M12" s="7">
        <f t="shared" si="5"/>
        <v>0</v>
      </c>
      <c r="N12" s="7">
        <v>0</v>
      </c>
      <c r="O12" s="2" t="e">
        <f>G12/G62*100</f>
        <v>#DIV/0!</v>
      </c>
    </row>
    <row r="13" spans="1:15" s="2" customFormat="1" ht="31.5">
      <c r="A13" s="12" t="s">
        <v>90</v>
      </c>
      <c r="B13" s="13" t="s">
        <v>8</v>
      </c>
      <c r="C13" s="14">
        <v>4615693.38</v>
      </c>
      <c r="D13" s="14">
        <f t="shared" si="0"/>
        <v>367330.8100000005</v>
      </c>
      <c r="E13" s="14">
        <v>4983024.19</v>
      </c>
      <c r="F13" s="14">
        <v>2277852.05</v>
      </c>
      <c r="G13" s="14">
        <v>2181193.94</v>
      </c>
      <c r="H13" s="15">
        <f>G13/G56*100</f>
        <v>1.3246401157046837</v>
      </c>
      <c r="I13" s="14">
        <f t="shared" si="1"/>
        <v>-2434499.44</v>
      </c>
      <c r="J13" s="1">
        <f t="shared" si="2"/>
        <v>-2801830.2500000005</v>
      </c>
      <c r="K13" s="1">
        <f t="shared" si="3"/>
        <v>-96658.10999999987</v>
      </c>
      <c r="L13" s="7">
        <f t="shared" si="4"/>
        <v>47.25604065146979</v>
      </c>
      <c r="M13" s="7">
        <f t="shared" si="5"/>
        <v>43.77249350659885</v>
      </c>
      <c r="N13" s="7">
        <f t="shared" si="6"/>
        <v>95.7566115850237</v>
      </c>
      <c r="O13" s="2">
        <f>G13/G56*100</f>
        <v>1.3246401157046837</v>
      </c>
    </row>
    <row r="14" spans="1:16" s="10" customFormat="1" ht="31.5">
      <c r="A14" s="28" t="s">
        <v>36</v>
      </c>
      <c r="B14" s="26" t="s">
        <v>37</v>
      </c>
      <c r="C14" s="19">
        <f>SUM(C6:C13)</f>
        <v>31974153.709999997</v>
      </c>
      <c r="D14" s="19">
        <f>SUM(D6:D13)</f>
        <v>1383030.4900000002</v>
      </c>
      <c r="E14" s="19">
        <f>SUM(E6:E13)</f>
        <v>33357184.2</v>
      </c>
      <c r="F14" s="19">
        <f>SUM(F6:F13)</f>
        <v>15305931.690000001</v>
      </c>
      <c r="G14" s="19">
        <f>SUM(G6:G13)</f>
        <v>15173650.27</v>
      </c>
      <c r="H14" s="24">
        <f>G14/G56*100</f>
        <v>9.214965015589216</v>
      </c>
      <c r="I14" s="19">
        <f t="shared" si="1"/>
        <v>-16800503.439999998</v>
      </c>
      <c r="J14" s="8">
        <f t="shared" si="2"/>
        <v>-18183533.93</v>
      </c>
      <c r="K14" s="8">
        <f t="shared" si="3"/>
        <v>-132281.4200000018</v>
      </c>
      <c r="L14" s="7">
        <f t="shared" si="4"/>
        <v>47.4559871314261</v>
      </c>
      <c r="M14" s="7">
        <f t="shared" si="5"/>
        <v>45.48840267518743</v>
      </c>
      <c r="N14" s="7">
        <f t="shared" si="6"/>
        <v>99.13575061826242</v>
      </c>
      <c r="O14" s="2">
        <f>G14/G56*100</f>
        <v>9.214965015589216</v>
      </c>
      <c r="P14" s="31"/>
    </row>
    <row r="15" spans="1:15" s="2" customFormat="1" ht="63" hidden="1">
      <c r="A15" s="12" t="s">
        <v>115</v>
      </c>
      <c r="B15" s="13" t="s">
        <v>116</v>
      </c>
      <c r="C15" s="14">
        <v>0</v>
      </c>
      <c r="D15" s="14">
        <f>E15-C15</f>
        <v>0</v>
      </c>
      <c r="E15" s="14">
        <v>0</v>
      </c>
      <c r="F15" s="14">
        <v>0</v>
      </c>
      <c r="G15" s="14">
        <v>0</v>
      </c>
      <c r="H15" s="15">
        <f>G15/G56*100</f>
        <v>0</v>
      </c>
      <c r="I15" s="14">
        <f t="shared" si="1"/>
        <v>0</v>
      </c>
      <c r="J15" s="1">
        <f t="shared" si="2"/>
        <v>0</v>
      </c>
      <c r="K15" s="1">
        <f t="shared" si="3"/>
        <v>0</v>
      </c>
      <c r="L15" s="7" t="e">
        <f t="shared" si="4"/>
        <v>#DIV/0!</v>
      </c>
      <c r="M15" s="7" t="e">
        <f t="shared" si="5"/>
        <v>#DIV/0!</v>
      </c>
      <c r="N15" s="7" t="e">
        <f t="shared" si="6"/>
        <v>#DIV/0!</v>
      </c>
      <c r="O15" s="2">
        <f>G15/G56*100</f>
        <v>0</v>
      </c>
    </row>
    <row r="16" spans="1:15" s="2" customFormat="1" ht="56.25" customHeight="1">
      <c r="A16" s="12" t="s">
        <v>82</v>
      </c>
      <c r="B16" s="13" t="s">
        <v>57</v>
      </c>
      <c r="C16" s="14">
        <v>100000</v>
      </c>
      <c r="D16" s="14">
        <f>E16-C16</f>
        <v>-100000</v>
      </c>
      <c r="E16" s="14">
        <v>0</v>
      </c>
      <c r="F16" s="14">
        <v>0</v>
      </c>
      <c r="G16" s="14">
        <v>0</v>
      </c>
      <c r="H16" s="15">
        <f>G16/G56*100</f>
        <v>0</v>
      </c>
      <c r="I16" s="14">
        <f t="shared" si="1"/>
        <v>-100000</v>
      </c>
      <c r="J16" s="1">
        <f t="shared" si="2"/>
        <v>0</v>
      </c>
      <c r="K16" s="1">
        <f t="shared" si="3"/>
        <v>0</v>
      </c>
      <c r="L16" s="7">
        <f t="shared" si="4"/>
        <v>0</v>
      </c>
      <c r="M16" s="7">
        <v>0</v>
      </c>
      <c r="N16" s="7">
        <v>0</v>
      </c>
      <c r="O16" s="2">
        <f>G16/G56*100</f>
        <v>0</v>
      </c>
    </row>
    <row r="17" spans="1:15" s="10" customFormat="1" ht="47.25">
      <c r="A17" s="28" t="s">
        <v>38</v>
      </c>
      <c r="B17" s="26" t="s">
        <v>39</v>
      </c>
      <c r="C17" s="19">
        <f>C15+C16</f>
        <v>100000</v>
      </c>
      <c r="D17" s="19">
        <f>D15+D16</f>
        <v>-100000</v>
      </c>
      <c r="E17" s="19">
        <f>E15+E16</f>
        <v>0</v>
      </c>
      <c r="F17" s="19">
        <f>F15+F16</f>
        <v>0</v>
      </c>
      <c r="G17" s="19">
        <f>G15+G16</f>
        <v>0</v>
      </c>
      <c r="H17" s="24">
        <f>G17/G56*100</f>
        <v>0</v>
      </c>
      <c r="I17" s="14">
        <f t="shared" si="1"/>
        <v>-100000</v>
      </c>
      <c r="J17" s="1">
        <f t="shared" si="2"/>
        <v>0</v>
      </c>
      <c r="K17" s="1">
        <f t="shared" si="3"/>
        <v>0</v>
      </c>
      <c r="L17" s="7">
        <f t="shared" si="4"/>
        <v>0</v>
      </c>
      <c r="M17" s="7">
        <v>0</v>
      </c>
      <c r="N17" s="7">
        <v>0</v>
      </c>
      <c r="O17" s="2">
        <f>G17/G56*100</f>
        <v>0</v>
      </c>
    </row>
    <row r="18" spans="1:15" s="2" customFormat="1" ht="31.5">
      <c r="A18" s="12" t="s">
        <v>9</v>
      </c>
      <c r="B18" s="13" t="s">
        <v>10</v>
      </c>
      <c r="C18" s="14">
        <v>2924800</v>
      </c>
      <c r="D18" s="14">
        <f>E18-C18</f>
        <v>30</v>
      </c>
      <c r="E18" s="14">
        <v>2924830</v>
      </c>
      <c r="F18" s="14">
        <v>54813.7</v>
      </c>
      <c r="G18" s="14">
        <v>5751.34</v>
      </c>
      <c r="H18" s="15">
        <f>G18/G56*100</f>
        <v>0.003492791513558384</v>
      </c>
      <c r="I18" s="14">
        <f t="shared" si="1"/>
        <v>-2919048.66</v>
      </c>
      <c r="J18" s="1">
        <f t="shared" si="2"/>
        <v>-2919078.66</v>
      </c>
      <c r="K18" s="1">
        <f t="shared" si="3"/>
        <v>-49062.36</v>
      </c>
      <c r="L18" s="7">
        <f t="shared" si="4"/>
        <v>0.19664045404814007</v>
      </c>
      <c r="M18" s="7">
        <f t="shared" si="5"/>
        <v>0.19663843710574633</v>
      </c>
      <c r="N18" s="7">
        <f t="shared" si="6"/>
        <v>10.492522854687788</v>
      </c>
      <c r="O18" s="2">
        <f>G18/G56*100</f>
        <v>0.003492791513558384</v>
      </c>
    </row>
    <row r="19" spans="1:15" s="2" customFormat="1" ht="15.75">
      <c r="A19" s="12" t="s">
        <v>89</v>
      </c>
      <c r="B19" s="13" t="s">
        <v>105</v>
      </c>
      <c r="C19" s="14">
        <v>1850000</v>
      </c>
      <c r="D19" s="14">
        <f>E19-C19</f>
        <v>16841403</v>
      </c>
      <c r="E19" s="14">
        <v>18691403</v>
      </c>
      <c r="F19" s="14">
        <v>64982</v>
      </c>
      <c r="G19" s="14">
        <v>64982</v>
      </c>
      <c r="H19" s="15">
        <f>G19/G56*100</f>
        <v>0.039463599462742756</v>
      </c>
      <c r="I19" s="14">
        <f t="shared" si="1"/>
        <v>-1785018</v>
      </c>
      <c r="J19" s="1">
        <f t="shared" si="2"/>
        <v>-18626421</v>
      </c>
      <c r="K19" s="1">
        <f t="shared" si="3"/>
        <v>0</v>
      </c>
      <c r="L19" s="7">
        <f t="shared" si="4"/>
        <v>3.5125405405405403</v>
      </c>
      <c r="M19" s="7">
        <f t="shared" si="5"/>
        <v>0.34765715553829746</v>
      </c>
      <c r="N19" s="7">
        <f t="shared" si="6"/>
        <v>100</v>
      </c>
      <c r="O19" s="2">
        <f>G19/G56*100</f>
        <v>0.039463599462742756</v>
      </c>
    </row>
    <row r="20" spans="1:15" s="2" customFormat="1" ht="15.75">
      <c r="A20" s="12" t="s">
        <v>11</v>
      </c>
      <c r="B20" s="13" t="s">
        <v>12</v>
      </c>
      <c r="C20" s="14">
        <v>938800</v>
      </c>
      <c r="D20" s="14">
        <f>E20-C20</f>
        <v>100000</v>
      </c>
      <c r="E20" s="14">
        <v>1038800</v>
      </c>
      <c r="F20" s="14">
        <v>484955.02</v>
      </c>
      <c r="G20" s="14">
        <v>484955.02</v>
      </c>
      <c r="H20" s="15">
        <f>G20/G56*100</f>
        <v>0.2945134139719677</v>
      </c>
      <c r="I20" s="14">
        <f t="shared" si="1"/>
        <v>-453844.98</v>
      </c>
      <c r="J20" s="1">
        <f t="shared" si="2"/>
        <v>-553844.98</v>
      </c>
      <c r="K20" s="1">
        <f t="shared" si="3"/>
        <v>0</v>
      </c>
      <c r="L20" s="7">
        <f t="shared" si="4"/>
        <v>51.65690455901151</v>
      </c>
      <c r="M20" s="7">
        <f t="shared" si="5"/>
        <v>46.684156719291494</v>
      </c>
      <c r="N20" s="7">
        <f t="shared" si="6"/>
        <v>100</v>
      </c>
      <c r="O20" s="2">
        <f>G20/G56*100</f>
        <v>0.2945134139719677</v>
      </c>
    </row>
    <row r="21" spans="1:15" s="2" customFormat="1" ht="31.5">
      <c r="A21" s="12" t="s">
        <v>83</v>
      </c>
      <c r="B21" s="13" t="s">
        <v>114</v>
      </c>
      <c r="C21" s="14">
        <v>11391500</v>
      </c>
      <c r="D21" s="14">
        <f>E21-C21</f>
        <v>35486828</v>
      </c>
      <c r="E21" s="14">
        <v>46878328</v>
      </c>
      <c r="F21" s="14">
        <v>4237768.53</v>
      </c>
      <c r="G21" s="14">
        <v>4237768.53</v>
      </c>
      <c r="H21" s="15">
        <f>G21/G56*100</f>
        <v>2.573598840967286</v>
      </c>
      <c r="I21" s="14">
        <f t="shared" si="1"/>
        <v>-7153731.47</v>
      </c>
      <c r="J21" s="1">
        <f t="shared" si="2"/>
        <v>-42640559.47</v>
      </c>
      <c r="K21" s="1">
        <f t="shared" si="3"/>
        <v>0</v>
      </c>
      <c r="L21" s="7">
        <f t="shared" si="4"/>
        <v>37.201145854365095</v>
      </c>
      <c r="M21" s="7">
        <f t="shared" si="5"/>
        <v>9.039931053001721</v>
      </c>
      <c r="N21" s="7">
        <f t="shared" si="6"/>
        <v>100</v>
      </c>
      <c r="O21" s="2">
        <f>G21/G56*100</f>
        <v>2.573598840967286</v>
      </c>
    </row>
    <row r="22" spans="1:15" s="2" customFormat="1" ht="31.5">
      <c r="A22" s="12" t="s">
        <v>84</v>
      </c>
      <c r="B22" s="13" t="s">
        <v>13</v>
      </c>
      <c r="C22" s="14">
        <v>100000</v>
      </c>
      <c r="D22" s="14">
        <f>E22-C22</f>
        <v>700000</v>
      </c>
      <c r="E22" s="14">
        <v>800000</v>
      </c>
      <c r="F22" s="14">
        <v>700000</v>
      </c>
      <c r="G22" s="14">
        <v>700000</v>
      </c>
      <c r="H22" s="15">
        <f>G22/G56*100</f>
        <v>0.42511033246006474</v>
      </c>
      <c r="I22" s="14">
        <f t="shared" si="1"/>
        <v>600000</v>
      </c>
      <c r="J22" s="1">
        <f t="shared" si="2"/>
        <v>-100000</v>
      </c>
      <c r="K22" s="1">
        <f t="shared" si="3"/>
        <v>0</v>
      </c>
      <c r="L22" s="7">
        <f t="shared" si="4"/>
        <v>700</v>
      </c>
      <c r="M22" s="7">
        <f t="shared" si="5"/>
        <v>87.5</v>
      </c>
      <c r="N22" s="7">
        <f t="shared" si="6"/>
        <v>100</v>
      </c>
      <c r="O22" s="2">
        <f>G22/G56*100</f>
        <v>0.42511033246006474</v>
      </c>
    </row>
    <row r="23" spans="1:15" s="10" customFormat="1" ht="15.75">
      <c r="A23" s="28" t="s">
        <v>40</v>
      </c>
      <c r="B23" s="26" t="s">
        <v>41</v>
      </c>
      <c r="C23" s="19">
        <f>SUM(C18:C22)</f>
        <v>17205100</v>
      </c>
      <c r="D23" s="19">
        <f>SUM(D18:D22)</f>
        <v>53128261</v>
      </c>
      <c r="E23" s="19">
        <f>SUM(E18:E22)</f>
        <v>70333361</v>
      </c>
      <c r="F23" s="19">
        <f>SUM(F18:F22)</f>
        <v>5542519.25</v>
      </c>
      <c r="G23" s="19">
        <f>SUM(G18:G22)</f>
        <v>5493456.890000001</v>
      </c>
      <c r="H23" s="24">
        <f>H18+H19+H20+H21+H22</f>
        <v>3.33617897837562</v>
      </c>
      <c r="I23" s="19">
        <f t="shared" si="1"/>
        <v>-11711643.11</v>
      </c>
      <c r="J23" s="8">
        <f t="shared" si="2"/>
        <v>-64839904.11</v>
      </c>
      <c r="K23" s="8">
        <f t="shared" si="3"/>
        <v>-49062.359999999404</v>
      </c>
      <c r="L23" s="9">
        <f t="shared" si="4"/>
        <v>31.929235459253363</v>
      </c>
      <c r="M23" s="9">
        <f t="shared" si="5"/>
        <v>7.810599140854367</v>
      </c>
      <c r="N23" s="9">
        <f t="shared" si="6"/>
        <v>99.11480036808172</v>
      </c>
      <c r="O23" s="2">
        <f>G23/G56*100</f>
        <v>3.3361789783756195</v>
      </c>
    </row>
    <row r="24" spans="1:15" s="2" customFormat="1" ht="15.75">
      <c r="A24" s="12" t="s">
        <v>14</v>
      </c>
      <c r="B24" s="13" t="s">
        <v>15</v>
      </c>
      <c r="C24" s="14">
        <v>75100</v>
      </c>
      <c r="D24" s="14">
        <f>E24-C24</f>
        <v>883010.13</v>
      </c>
      <c r="E24" s="14">
        <v>958110.13</v>
      </c>
      <c r="F24" s="14">
        <v>915274.42</v>
      </c>
      <c r="G24" s="14">
        <v>915274.42</v>
      </c>
      <c r="H24" s="15">
        <f>G24/G56*100</f>
        <v>0.5558465899691328</v>
      </c>
      <c r="I24" s="14">
        <f t="shared" si="1"/>
        <v>840174.42</v>
      </c>
      <c r="J24" s="1">
        <f t="shared" si="2"/>
        <v>-42835.70999999996</v>
      </c>
      <c r="K24" s="1">
        <f t="shared" si="3"/>
        <v>0</v>
      </c>
      <c r="L24" s="7">
        <f t="shared" si="4"/>
        <v>1218.7409054593875</v>
      </c>
      <c r="M24" s="7">
        <f t="shared" si="5"/>
        <v>95.529145485603</v>
      </c>
      <c r="N24" s="7">
        <f t="shared" si="6"/>
        <v>100</v>
      </c>
      <c r="O24" s="2">
        <f>G24/G56*100</f>
        <v>0.5558465899691328</v>
      </c>
    </row>
    <row r="25" spans="1:15" s="2" customFormat="1" ht="15.75">
      <c r="A25" s="12" t="s">
        <v>16</v>
      </c>
      <c r="B25" s="13" t="s">
        <v>17</v>
      </c>
      <c r="C25" s="14">
        <v>8265009.35</v>
      </c>
      <c r="D25" s="14">
        <f>E25-C25</f>
        <v>-1767972.4099999992</v>
      </c>
      <c r="E25" s="14">
        <v>6497036.94</v>
      </c>
      <c r="F25" s="14">
        <v>5519200.73</v>
      </c>
      <c r="G25" s="14">
        <v>5519200.73</v>
      </c>
      <c r="H25" s="15">
        <f>G25/G56*100</f>
        <v>3.351813224634475</v>
      </c>
      <c r="I25" s="14">
        <f t="shared" si="1"/>
        <v>-2745808.619999999</v>
      </c>
      <c r="J25" s="1">
        <f t="shared" si="2"/>
        <v>-977836.21</v>
      </c>
      <c r="K25" s="1">
        <f t="shared" si="3"/>
        <v>0</v>
      </c>
      <c r="L25" s="7">
        <f t="shared" si="4"/>
        <v>66.77791271948169</v>
      </c>
      <c r="M25" s="7">
        <f t="shared" si="5"/>
        <v>84.9495051508819</v>
      </c>
      <c r="N25" s="7">
        <f t="shared" si="6"/>
        <v>100</v>
      </c>
      <c r="O25" s="2">
        <f>G25/G56*100</f>
        <v>3.351813224634475</v>
      </c>
    </row>
    <row r="26" spans="1:15" s="2" customFormat="1" ht="15.75">
      <c r="A26" s="12" t="s">
        <v>75</v>
      </c>
      <c r="B26" s="13" t="s">
        <v>76</v>
      </c>
      <c r="C26" s="14">
        <v>519700</v>
      </c>
      <c r="D26" s="14">
        <f>E26-C26</f>
        <v>3734034.33</v>
      </c>
      <c r="E26" s="14">
        <v>4253734.33</v>
      </c>
      <c r="F26" s="14">
        <v>579748.94</v>
      </c>
      <c r="G26" s="14">
        <v>228500</v>
      </c>
      <c r="H26" s="15">
        <f>G26/G56*100</f>
        <v>0.138768158524464</v>
      </c>
      <c r="I26" s="14">
        <f t="shared" si="1"/>
        <v>-291200</v>
      </c>
      <c r="J26" s="1">
        <f t="shared" si="2"/>
        <v>-4025234.33</v>
      </c>
      <c r="K26" s="1">
        <f t="shared" si="3"/>
        <v>-351248.93999999994</v>
      </c>
      <c r="L26" s="7">
        <f t="shared" si="4"/>
        <v>43.967673657879544</v>
      </c>
      <c r="M26" s="7">
        <f t="shared" si="5"/>
        <v>5.3717506142420515</v>
      </c>
      <c r="N26" s="7">
        <f t="shared" si="6"/>
        <v>39.41361238193898</v>
      </c>
      <c r="O26" s="2">
        <f>G26/G56*100</f>
        <v>0.138768158524464</v>
      </c>
    </row>
    <row r="27" spans="1:15" s="10" customFormat="1" ht="31.5">
      <c r="A27" s="28" t="s">
        <v>42</v>
      </c>
      <c r="B27" s="26" t="s">
        <v>43</v>
      </c>
      <c r="C27" s="19">
        <f>SUM(C24:C26)</f>
        <v>8859809.35</v>
      </c>
      <c r="D27" s="19">
        <f>SUM(D24:D26)</f>
        <v>2849072.0500000007</v>
      </c>
      <c r="E27" s="19">
        <f>SUM(E24:E26)</f>
        <v>11708881.4</v>
      </c>
      <c r="F27" s="19">
        <f>SUM(F24:F26)</f>
        <v>7014224.09</v>
      </c>
      <c r="G27" s="19">
        <f>SUM(G24:G26)</f>
        <v>6662975.15</v>
      </c>
      <c r="H27" s="24">
        <f>H24+H25+H26</f>
        <v>4.046427973128072</v>
      </c>
      <c r="I27" s="19">
        <f t="shared" si="1"/>
        <v>-2196834.1999999993</v>
      </c>
      <c r="J27" s="8">
        <f t="shared" si="2"/>
        <v>-5045906.25</v>
      </c>
      <c r="K27" s="8">
        <f t="shared" si="3"/>
        <v>-351248.9399999995</v>
      </c>
      <c r="L27" s="9">
        <f t="shared" si="4"/>
        <v>75.20449805164262</v>
      </c>
      <c r="M27" s="9">
        <f t="shared" si="5"/>
        <v>56.90530907589516</v>
      </c>
      <c r="N27" s="9">
        <f t="shared" si="6"/>
        <v>94.99233364242289</v>
      </c>
      <c r="O27" s="2">
        <f>G27/G56*100</f>
        <v>4.046427973128072</v>
      </c>
    </row>
    <row r="28" spans="1:15" s="2" customFormat="1" ht="47.25" hidden="1">
      <c r="A28" s="12" t="s">
        <v>87</v>
      </c>
      <c r="B28" s="13" t="s">
        <v>88</v>
      </c>
      <c r="C28" s="14">
        <v>0</v>
      </c>
      <c r="D28" s="14">
        <f>E28-C28</f>
        <v>0</v>
      </c>
      <c r="E28" s="14">
        <v>0</v>
      </c>
      <c r="F28" s="14">
        <v>0</v>
      </c>
      <c r="G28" s="14">
        <v>0</v>
      </c>
      <c r="H28" s="15" t="e">
        <f>G28/G54*100</f>
        <v>#DIV/0!</v>
      </c>
      <c r="I28" s="14">
        <f t="shared" si="1"/>
        <v>0</v>
      </c>
      <c r="J28" s="1">
        <f t="shared" si="2"/>
        <v>0</v>
      </c>
      <c r="K28" s="1">
        <f t="shared" si="3"/>
        <v>0</v>
      </c>
      <c r="L28" s="7" t="e">
        <f t="shared" si="4"/>
        <v>#DIV/0!</v>
      </c>
      <c r="M28" s="7" t="e">
        <f t="shared" si="5"/>
        <v>#DIV/0!</v>
      </c>
      <c r="N28" s="7" t="e">
        <f t="shared" si="6"/>
        <v>#DIV/0!</v>
      </c>
      <c r="O28" s="2" t="e">
        <f>G28/G78*100</f>
        <v>#DIV/0!</v>
      </c>
    </row>
    <row r="29" spans="1:15" s="10" customFormat="1" ht="15.75" hidden="1">
      <c r="A29" s="28" t="s">
        <v>44</v>
      </c>
      <c r="B29" s="26" t="s">
        <v>45</v>
      </c>
      <c r="C29" s="19">
        <v>0</v>
      </c>
      <c r="D29" s="19">
        <f>D28</f>
        <v>0</v>
      </c>
      <c r="E29" s="19">
        <v>0</v>
      </c>
      <c r="F29" s="19">
        <f>F28</f>
        <v>0</v>
      </c>
      <c r="G29" s="19">
        <f>G28</f>
        <v>0</v>
      </c>
      <c r="H29" s="15">
        <f>G29/G55*100</f>
        <v>0</v>
      </c>
      <c r="I29" s="19">
        <f t="shared" si="1"/>
        <v>0</v>
      </c>
      <c r="J29" s="8">
        <f t="shared" si="2"/>
        <v>0</v>
      </c>
      <c r="K29" s="8">
        <f t="shared" si="3"/>
        <v>0</v>
      </c>
      <c r="L29" s="9" t="e">
        <f t="shared" si="4"/>
        <v>#DIV/0!</v>
      </c>
      <c r="M29" s="9" t="e">
        <f t="shared" si="5"/>
        <v>#DIV/0!</v>
      </c>
      <c r="N29" s="9" t="e">
        <f t="shared" si="6"/>
        <v>#DIV/0!</v>
      </c>
      <c r="O29" s="2" t="e">
        <f>G29/G79*100</f>
        <v>#DIV/0!</v>
      </c>
    </row>
    <row r="30" spans="1:15" s="2" customFormat="1" ht="15.75">
      <c r="A30" s="12" t="s">
        <v>18</v>
      </c>
      <c r="B30" s="13" t="s">
        <v>19</v>
      </c>
      <c r="C30" s="14">
        <v>57686122</v>
      </c>
      <c r="D30" s="14">
        <f>E30-C30</f>
        <v>-1038303.1799999997</v>
      </c>
      <c r="E30" s="14">
        <v>56647818.82</v>
      </c>
      <c r="F30" s="14">
        <v>26199622.67</v>
      </c>
      <c r="G30" s="14">
        <v>26199622.67</v>
      </c>
      <c r="H30" s="15">
        <f>G30/G56*100</f>
        <v>15.911043290817073</v>
      </c>
      <c r="I30" s="14">
        <f t="shared" si="1"/>
        <v>-31486499.33</v>
      </c>
      <c r="J30" s="1">
        <f t="shared" si="2"/>
        <v>-30448196.15</v>
      </c>
      <c r="K30" s="1">
        <f t="shared" si="3"/>
        <v>0</v>
      </c>
      <c r="L30" s="7">
        <f t="shared" si="4"/>
        <v>45.41754890370339</v>
      </c>
      <c r="M30" s="7">
        <f t="shared" si="5"/>
        <v>46.25001141394344</v>
      </c>
      <c r="N30" s="7">
        <f t="shared" si="6"/>
        <v>100</v>
      </c>
      <c r="O30" s="2">
        <f>G30/G56*100</f>
        <v>15.911043290817073</v>
      </c>
    </row>
    <row r="31" spans="1:15" s="2" customFormat="1" ht="15.75">
      <c r="A31" s="12" t="s">
        <v>20</v>
      </c>
      <c r="B31" s="13" t="s">
        <v>21</v>
      </c>
      <c r="C31" s="14">
        <v>109682302.67</v>
      </c>
      <c r="D31" s="14">
        <f>E31-C31</f>
        <v>8179369.010000005</v>
      </c>
      <c r="E31" s="14">
        <v>117861671.68</v>
      </c>
      <c r="F31" s="14">
        <v>62207532.24</v>
      </c>
      <c r="G31" s="14">
        <v>62205002.14</v>
      </c>
      <c r="H31" s="15">
        <f>G31/G56*100</f>
        <v>37.7771273434492</v>
      </c>
      <c r="I31" s="14">
        <f t="shared" si="1"/>
        <v>-47477300.53</v>
      </c>
      <c r="J31" s="1">
        <f t="shared" si="2"/>
        <v>-55656669.54000001</v>
      </c>
      <c r="K31" s="1">
        <f t="shared" si="3"/>
        <v>-2530.10000000149</v>
      </c>
      <c r="L31" s="7">
        <f t="shared" si="4"/>
        <v>56.71380033582586</v>
      </c>
      <c r="M31" s="7">
        <f t="shared" si="5"/>
        <v>52.77797374950654</v>
      </c>
      <c r="N31" s="7">
        <f t="shared" si="6"/>
        <v>99.99593280763777</v>
      </c>
      <c r="O31" s="2">
        <f>G31/G56*100</f>
        <v>37.7771273434492</v>
      </c>
    </row>
    <row r="32" spans="1:15" s="2" customFormat="1" ht="30.75" customHeight="1">
      <c r="A32" s="12" t="s">
        <v>117</v>
      </c>
      <c r="B32" s="13" t="s">
        <v>118</v>
      </c>
      <c r="C32" s="14">
        <v>11605236</v>
      </c>
      <c r="D32" s="14">
        <f>E32-C32</f>
        <v>-47691.75</v>
      </c>
      <c r="E32" s="14">
        <v>11557544.25</v>
      </c>
      <c r="F32" s="14">
        <v>5985024.75</v>
      </c>
      <c r="G32" s="14">
        <v>5968230.75</v>
      </c>
      <c r="H32" s="15">
        <f>G32/G56*100</f>
        <v>3.624509369044117</v>
      </c>
      <c r="I32" s="14">
        <f t="shared" si="1"/>
        <v>-5637005.25</v>
      </c>
      <c r="J32" s="1">
        <f t="shared" si="2"/>
        <v>-5589313.5</v>
      </c>
      <c r="K32" s="1">
        <f t="shared" si="3"/>
        <v>-16794</v>
      </c>
      <c r="L32" s="7">
        <f t="shared" si="4"/>
        <v>51.42705197895157</v>
      </c>
      <c r="M32" s="7">
        <f t="shared" si="5"/>
        <v>51.63926367835451</v>
      </c>
      <c r="N32" s="7">
        <f t="shared" si="6"/>
        <v>99.71939965661795</v>
      </c>
      <c r="O32" s="2" t="e">
        <f>G32/G82*100</f>
        <v>#DIV/0!</v>
      </c>
    </row>
    <row r="33" spans="1:15" s="2" customFormat="1" ht="31.5">
      <c r="A33" s="12" t="s">
        <v>22</v>
      </c>
      <c r="B33" s="13" t="s">
        <v>23</v>
      </c>
      <c r="C33" s="14">
        <v>2522300</v>
      </c>
      <c r="D33" s="14">
        <f>E33-C33</f>
        <v>-40395</v>
      </c>
      <c r="E33" s="14">
        <v>2481905</v>
      </c>
      <c r="F33" s="14">
        <v>1302160.75</v>
      </c>
      <c r="G33" s="14">
        <v>1302160.75</v>
      </c>
      <c r="H33" s="15">
        <f>G33/G56*100</f>
        <v>0.7908028419270675</v>
      </c>
      <c r="I33" s="14">
        <f t="shared" si="1"/>
        <v>-1220139.25</v>
      </c>
      <c r="J33" s="1">
        <f t="shared" si="2"/>
        <v>-1179744.25</v>
      </c>
      <c r="K33" s="1">
        <f t="shared" si="3"/>
        <v>0</v>
      </c>
      <c r="L33" s="7">
        <f t="shared" si="4"/>
        <v>51.62592673353685</v>
      </c>
      <c r="M33" s="7">
        <f t="shared" si="5"/>
        <v>52.46618021237719</v>
      </c>
      <c r="N33" s="7">
        <f t="shared" si="6"/>
        <v>100</v>
      </c>
      <c r="O33" s="2">
        <f>G33/G56*100</f>
        <v>0.7908028419270675</v>
      </c>
    </row>
    <row r="34" spans="1:15" s="2" customFormat="1" ht="31.5">
      <c r="A34" s="12" t="s">
        <v>24</v>
      </c>
      <c r="B34" s="13" t="s">
        <v>25</v>
      </c>
      <c r="C34" s="14">
        <v>8707069</v>
      </c>
      <c r="D34" s="14">
        <f>E34-C34</f>
        <v>34813.050000000745</v>
      </c>
      <c r="E34" s="14">
        <v>8741882.05</v>
      </c>
      <c r="F34" s="14">
        <v>3605300.86</v>
      </c>
      <c r="G34" s="14">
        <v>3605300.86</v>
      </c>
      <c r="H34" s="15">
        <f>G34/G56*100</f>
        <v>2.1895009245902246</v>
      </c>
      <c r="I34" s="14">
        <f t="shared" si="1"/>
        <v>-5101768.140000001</v>
      </c>
      <c r="J34" s="1">
        <f t="shared" si="2"/>
        <v>-5136581.190000001</v>
      </c>
      <c r="K34" s="1">
        <f t="shared" si="3"/>
        <v>0</v>
      </c>
      <c r="L34" s="7">
        <f t="shared" si="4"/>
        <v>41.406595721246724</v>
      </c>
      <c r="M34" s="7">
        <f t="shared" si="5"/>
        <v>41.24170103622022</v>
      </c>
      <c r="N34" s="7">
        <f t="shared" si="6"/>
        <v>100</v>
      </c>
      <c r="O34" s="2">
        <f>G34/G56*100</f>
        <v>2.1895009245902246</v>
      </c>
    </row>
    <row r="35" spans="1:15" s="10" customFormat="1" ht="15.75">
      <c r="A35" s="28" t="s">
        <v>46</v>
      </c>
      <c r="B35" s="26" t="s">
        <v>47</v>
      </c>
      <c r="C35" s="19">
        <f>SUM(C30:C34)</f>
        <v>190203029.67000002</v>
      </c>
      <c r="D35" s="19">
        <f>SUM(D30:D34)</f>
        <v>7087792.130000006</v>
      </c>
      <c r="E35" s="19">
        <f>SUM(E30:E34)</f>
        <v>197290821.8</v>
      </c>
      <c r="F35" s="19">
        <f>SUM(F30:F34)</f>
        <v>99299641.27</v>
      </c>
      <c r="G35" s="19">
        <f>SUM(G30:G34)</f>
        <v>99280317.17</v>
      </c>
      <c r="H35" s="24">
        <f>G35/G56*100</f>
        <v>60.29298376982768</v>
      </c>
      <c r="I35" s="19">
        <f t="shared" si="1"/>
        <v>-90922712.50000001</v>
      </c>
      <c r="J35" s="8">
        <f t="shared" si="2"/>
        <v>-98010504.63000001</v>
      </c>
      <c r="K35" s="8">
        <f t="shared" si="3"/>
        <v>-19324.09999999404</v>
      </c>
      <c r="L35" s="9">
        <f t="shared" si="4"/>
        <v>52.197021962399944</v>
      </c>
      <c r="M35" s="9">
        <f t="shared" si="5"/>
        <v>50.32181237029041</v>
      </c>
      <c r="N35" s="9">
        <f t="shared" si="6"/>
        <v>99.98053960744183</v>
      </c>
      <c r="O35" s="2">
        <f>G35/G56*100</f>
        <v>60.29298376982768</v>
      </c>
    </row>
    <row r="36" spans="1:15" s="2" customFormat="1" ht="15.75">
      <c r="A36" s="12" t="s">
        <v>26</v>
      </c>
      <c r="B36" s="13" t="s">
        <v>27</v>
      </c>
      <c r="C36" s="14">
        <v>11114180</v>
      </c>
      <c r="D36" s="14">
        <f>E36-C36</f>
        <v>3296226.4399999995</v>
      </c>
      <c r="E36" s="14">
        <v>14410406.44</v>
      </c>
      <c r="F36" s="14">
        <v>7624623.35</v>
      </c>
      <c r="G36" s="14">
        <v>7303393</v>
      </c>
      <c r="H36" s="15">
        <f>G36/G56*100</f>
        <v>4.4353540375950145</v>
      </c>
      <c r="I36" s="14">
        <f t="shared" si="1"/>
        <v>-3810787</v>
      </c>
      <c r="J36" s="1">
        <f t="shared" si="2"/>
        <v>-7107013.4399999995</v>
      </c>
      <c r="K36" s="1">
        <f t="shared" si="3"/>
        <v>-321230.3499999996</v>
      </c>
      <c r="L36" s="7">
        <f t="shared" si="4"/>
        <v>65.71238723864468</v>
      </c>
      <c r="M36" s="7">
        <f t="shared" si="5"/>
        <v>50.68138105895089</v>
      </c>
      <c r="N36" s="7">
        <f t="shared" si="6"/>
        <v>95.78693483921407</v>
      </c>
      <c r="O36" s="2">
        <f>G36/G56*100</f>
        <v>4.4353540375950145</v>
      </c>
    </row>
    <row r="37" spans="1:15" s="2" customFormat="1" ht="47.25">
      <c r="A37" s="12" t="s">
        <v>91</v>
      </c>
      <c r="B37" s="13" t="s">
        <v>28</v>
      </c>
      <c r="C37" s="14">
        <v>6971283</v>
      </c>
      <c r="D37" s="14">
        <f>E37-C37</f>
        <v>10500</v>
      </c>
      <c r="E37" s="14">
        <v>6981783</v>
      </c>
      <c r="F37" s="14">
        <v>2876998.75</v>
      </c>
      <c r="G37" s="14">
        <v>2852487.27</v>
      </c>
      <c r="H37" s="15">
        <f>G37/G56*100</f>
        <v>1.732316873839718</v>
      </c>
      <c r="I37" s="14">
        <f t="shared" si="1"/>
        <v>-4118795.73</v>
      </c>
      <c r="J37" s="1">
        <f t="shared" si="2"/>
        <v>-4129295.73</v>
      </c>
      <c r="K37" s="1">
        <f t="shared" si="3"/>
        <v>-24511.47999999998</v>
      </c>
      <c r="L37" s="7">
        <f t="shared" si="4"/>
        <v>40.91768000237546</v>
      </c>
      <c r="M37" s="7">
        <f t="shared" si="5"/>
        <v>40.85614333759729</v>
      </c>
      <c r="N37" s="7">
        <f t="shared" si="6"/>
        <v>99.14801909455122</v>
      </c>
      <c r="O37" s="2">
        <f>G37/G56*100</f>
        <v>1.732316873839718</v>
      </c>
    </row>
    <row r="38" spans="1:15" s="10" customFormat="1" ht="15.75">
      <c r="A38" s="28" t="s">
        <v>48</v>
      </c>
      <c r="B38" s="26" t="s">
        <v>27</v>
      </c>
      <c r="C38" s="19">
        <f>SUM(C36:C37)</f>
        <v>18085463</v>
      </c>
      <c r="D38" s="19">
        <f>SUM(D36:D37)</f>
        <v>3306726.4399999995</v>
      </c>
      <c r="E38" s="19">
        <f>SUM(E36:E37)</f>
        <v>21392189.439999998</v>
      </c>
      <c r="F38" s="19">
        <f>SUM(F36:F37)</f>
        <v>10501622.1</v>
      </c>
      <c r="G38" s="19">
        <f>SUM(G36:G37)</f>
        <v>10155880.27</v>
      </c>
      <c r="H38" s="24">
        <f>H36+H37</f>
        <v>6.167670911434732</v>
      </c>
      <c r="I38" s="19">
        <f t="shared" si="1"/>
        <v>-7929582.73</v>
      </c>
      <c r="J38" s="8">
        <f t="shared" si="2"/>
        <v>-11236309.169999998</v>
      </c>
      <c r="K38" s="8">
        <f t="shared" si="3"/>
        <v>-345741.8300000001</v>
      </c>
      <c r="L38" s="9">
        <f t="shared" si="4"/>
        <v>56.15493653659848</v>
      </c>
      <c r="M38" s="9">
        <f t="shared" si="5"/>
        <v>47.47471173291929</v>
      </c>
      <c r="N38" s="9">
        <f t="shared" si="6"/>
        <v>96.70772927546116</v>
      </c>
      <c r="O38" s="2">
        <f>G38/G56*100</f>
        <v>6.167670911434732</v>
      </c>
    </row>
    <row r="39" spans="1:15" s="2" customFormat="1" ht="31.5" hidden="1">
      <c r="A39" s="12" t="s">
        <v>29</v>
      </c>
      <c r="B39" s="13" t="s">
        <v>111</v>
      </c>
      <c r="C39" s="14">
        <v>0</v>
      </c>
      <c r="D39" s="14">
        <f>E39-C39</f>
        <v>0</v>
      </c>
      <c r="E39" s="14">
        <v>0</v>
      </c>
      <c r="F39" s="14">
        <v>0</v>
      </c>
      <c r="G39" s="14">
        <v>0</v>
      </c>
      <c r="H39" s="15">
        <f>G39/G56*100</f>
        <v>0</v>
      </c>
      <c r="I39" s="14">
        <f t="shared" si="1"/>
        <v>0</v>
      </c>
      <c r="J39" s="1">
        <f t="shared" si="2"/>
        <v>0</v>
      </c>
      <c r="K39" s="1">
        <f t="shared" si="3"/>
        <v>0</v>
      </c>
      <c r="L39" s="7">
        <v>0</v>
      </c>
      <c r="M39" s="7" t="e">
        <f t="shared" si="5"/>
        <v>#DIV/0!</v>
      </c>
      <c r="N39" s="7" t="e">
        <f t="shared" si="6"/>
        <v>#DIV/0!</v>
      </c>
      <c r="O39" s="2" t="e">
        <f>G39/G89*100</f>
        <v>#DIV/0!</v>
      </c>
    </row>
    <row r="40" spans="1:15" s="2" customFormat="1" ht="31.5" hidden="1">
      <c r="A40" s="12" t="s">
        <v>119</v>
      </c>
      <c r="B40" s="13" t="s">
        <v>120</v>
      </c>
      <c r="C40" s="14">
        <v>0</v>
      </c>
      <c r="D40" s="14">
        <f>E40-C40</f>
        <v>0</v>
      </c>
      <c r="E40" s="14">
        <v>0</v>
      </c>
      <c r="F40" s="14">
        <v>0</v>
      </c>
      <c r="G40" s="14">
        <v>0</v>
      </c>
      <c r="H40" s="15">
        <f>G40/G56*100</f>
        <v>0</v>
      </c>
      <c r="I40" s="14">
        <f t="shared" si="1"/>
        <v>0</v>
      </c>
      <c r="J40" s="1">
        <f t="shared" si="2"/>
        <v>0</v>
      </c>
      <c r="K40" s="1">
        <f t="shared" si="3"/>
        <v>0</v>
      </c>
      <c r="L40" s="7">
        <v>0</v>
      </c>
      <c r="M40" s="7" t="e">
        <f t="shared" si="5"/>
        <v>#DIV/0!</v>
      </c>
      <c r="N40" s="7" t="e">
        <f t="shared" si="6"/>
        <v>#DIV/0!</v>
      </c>
      <c r="O40" s="2" t="e">
        <f>G40/G90*100</f>
        <v>#DIV/0!</v>
      </c>
    </row>
    <row r="41" spans="1:15" s="10" customFormat="1" ht="15.75" hidden="1">
      <c r="A41" s="28" t="s">
        <v>49</v>
      </c>
      <c r="B41" s="26" t="s">
        <v>30</v>
      </c>
      <c r="C41" s="19">
        <v>0</v>
      </c>
      <c r="D41" s="19">
        <f>SUM(D39:D40)</f>
        <v>0</v>
      </c>
      <c r="E41" s="19">
        <f>SUM(E39:E40)</f>
        <v>0</v>
      </c>
      <c r="F41" s="19">
        <f>SUM(F39:F40)</f>
        <v>0</v>
      </c>
      <c r="G41" s="19">
        <f>SUM(G39:G40)</f>
        <v>0</v>
      </c>
      <c r="H41" s="24">
        <f>G41/G56*100</f>
        <v>0</v>
      </c>
      <c r="I41" s="19">
        <f t="shared" si="1"/>
        <v>0</v>
      </c>
      <c r="J41" s="8">
        <f t="shared" si="2"/>
        <v>0</v>
      </c>
      <c r="K41" s="8">
        <f t="shared" si="3"/>
        <v>0</v>
      </c>
      <c r="L41" s="9">
        <v>0</v>
      </c>
      <c r="M41" s="9" t="e">
        <f t="shared" si="5"/>
        <v>#DIV/0!</v>
      </c>
      <c r="N41" s="9" t="e">
        <f t="shared" si="6"/>
        <v>#DIV/0!</v>
      </c>
      <c r="O41" s="2" t="e">
        <f>G41/G91*100</f>
        <v>#DIV/0!</v>
      </c>
    </row>
    <row r="42" spans="1:15" s="2" customFormat="1" ht="15.75">
      <c r="A42" s="12" t="s">
        <v>31</v>
      </c>
      <c r="B42" s="13" t="s">
        <v>32</v>
      </c>
      <c r="C42" s="14">
        <v>1451600</v>
      </c>
      <c r="D42" s="14">
        <f>E42-C42</f>
        <v>0</v>
      </c>
      <c r="E42" s="14">
        <v>1451600</v>
      </c>
      <c r="F42" s="14">
        <v>719258.52</v>
      </c>
      <c r="G42" s="14">
        <v>719258.52</v>
      </c>
      <c r="H42" s="15">
        <f>G42/G56*100</f>
        <v>0.4368060408027631</v>
      </c>
      <c r="I42" s="14">
        <f t="shared" si="1"/>
        <v>-732341.48</v>
      </c>
      <c r="J42" s="1">
        <f t="shared" si="2"/>
        <v>-732341.48</v>
      </c>
      <c r="K42" s="1">
        <f t="shared" si="3"/>
        <v>0</v>
      </c>
      <c r="L42" s="7">
        <f t="shared" si="4"/>
        <v>49.54936070542849</v>
      </c>
      <c r="M42" s="7">
        <f t="shared" si="5"/>
        <v>49.54936070542849</v>
      </c>
      <c r="N42" s="7">
        <f t="shared" si="6"/>
        <v>100</v>
      </c>
      <c r="O42" s="2">
        <f>G42/G56*100</f>
        <v>0.4368060408027631</v>
      </c>
    </row>
    <row r="43" spans="1:15" s="2" customFormat="1" ht="31.5">
      <c r="A43" s="12" t="s">
        <v>33</v>
      </c>
      <c r="B43" s="13" t="s">
        <v>34</v>
      </c>
      <c r="C43" s="14">
        <v>18158368</v>
      </c>
      <c r="D43" s="14">
        <f>E43-C43</f>
        <v>4307563.09</v>
      </c>
      <c r="E43" s="14">
        <v>22465931.09</v>
      </c>
      <c r="F43" s="14">
        <v>11483454.4</v>
      </c>
      <c r="G43" s="14">
        <v>11353184.42</v>
      </c>
      <c r="H43" s="15">
        <f>G43/G56*100</f>
        <v>6.894794290380897</v>
      </c>
      <c r="I43" s="14">
        <f t="shared" si="1"/>
        <v>-6805183.58</v>
      </c>
      <c r="J43" s="1">
        <f t="shared" si="2"/>
        <v>-11112746.67</v>
      </c>
      <c r="K43" s="1">
        <f t="shared" si="3"/>
        <v>-130269.98000000045</v>
      </c>
      <c r="L43" s="7">
        <f t="shared" si="4"/>
        <v>62.52315417332659</v>
      </c>
      <c r="M43" s="7">
        <f t="shared" si="5"/>
        <v>50.53511637028706</v>
      </c>
      <c r="N43" s="7">
        <f t="shared" si="6"/>
        <v>98.86558542871907</v>
      </c>
      <c r="O43" s="2">
        <f>G43/G56*100</f>
        <v>6.894794290380897</v>
      </c>
    </row>
    <row r="44" spans="1:15" s="2" customFormat="1" ht="15.75">
      <c r="A44" s="12" t="s">
        <v>52</v>
      </c>
      <c r="B44" s="13" t="s">
        <v>92</v>
      </c>
      <c r="C44" s="14">
        <v>11253700</v>
      </c>
      <c r="D44" s="14">
        <f>E44-C44</f>
        <v>-31.03999999910593</v>
      </c>
      <c r="E44" s="14">
        <v>11253668.96</v>
      </c>
      <c r="F44" s="14">
        <v>2863092.24</v>
      </c>
      <c r="G44" s="14">
        <v>1060000</v>
      </c>
      <c r="H44" s="15">
        <f>G44/G56*100</f>
        <v>0.6437385034395267</v>
      </c>
      <c r="I44" s="14">
        <f t="shared" si="1"/>
        <v>-10193700</v>
      </c>
      <c r="J44" s="1">
        <f t="shared" si="2"/>
        <v>-10193668.96</v>
      </c>
      <c r="K44" s="1">
        <f t="shared" si="3"/>
        <v>-1803092.2400000002</v>
      </c>
      <c r="L44" s="7">
        <f t="shared" si="4"/>
        <v>9.419124376871608</v>
      </c>
      <c r="M44" s="7">
        <f t="shared" si="5"/>
        <v>9.4191503568095</v>
      </c>
      <c r="N44" s="7">
        <f t="shared" si="6"/>
        <v>37.022907791472335</v>
      </c>
      <c r="O44" s="2">
        <f>G44/G56*100</f>
        <v>0.6437385034395267</v>
      </c>
    </row>
    <row r="45" spans="1:15" s="2" customFormat="1" ht="31.5">
      <c r="A45" s="12" t="s">
        <v>58</v>
      </c>
      <c r="B45" s="13" t="s">
        <v>59</v>
      </c>
      <c r="C45" s="14">
        <v>89200</v>
      </c>
      <c r="D45" s="14">
        <f>E45-C45</f>
        <v>-24.039999999993597</v>
      </c>
      <c r="E45" s="14">
        <v>89175.96</v>
      </c>
      <c r="F45" s="14">
        <v>5416.29</v>
      </c>
      <c r="G45" s="14">
        <v>0</v>
      </c>
      <c r="H45" s="15">
        <f>G45/G56*100</f>
        <v>0</v>
      </c>
      <c r="I45" s="14">
        <f t="shared" si="1"/>
        <v>-89200</v>
      </c>
      <c r="J45" s="1">
        <f t="shared" si="2"/>
        <v>-89175.96</v>
      </c>
      <c r="K45" s="1">
        <f t="shared" si="3"/>
        <v>-5416.29</v>
      </c>
      <c r="L45" s="7">
        <f>G45/C45*100</f>
        <v>0</v>
      </c>
      <c r="M45" s="7">
        <f t="shared" si="5"/>
        <v>0</v>
      </c>
      <c r="N45" s="7">
        <f>G45/F45*100</f>
        <v>0</v>
      </c>
      <c r="O45" s="2" t="e">
        <f>G45/G95*100</f>
        <v>#DIV/0!</v>
      </c>
    </row>
    <row r="46" spans="1:15" s="10" customFormat="1" ht="15.75">
      <c r="A46" s="28" t="s">
        <v>50</v>
      </c>
      <c r="B46" s="26" t="s">
        <v>51</v>
      </c>
      <c r="C46" s="19">
        <f>SUM(C42:C45)</f>
        <v>30952868</v>
      </c>
      <c r="D46" s="19">
        <f>SUM(D42:D45)</f>
        <v>4307508.010000001</v>
      </c>
      <c r="E46" s="19">
        <f>SUM(E42:E45)</f>
        <v>35260376.01</v>
      </c>
      <c r="F46" s="19">
        <f>SUM(F42:F45)</f>
        <v>15071221.45</v>
      </c>
      <c r="G46" s="19">
        <f>SUM(G42:G45)</f>
        <v>13132442.94</v>
      </c>
      <c r="H46" s="24">
        <f>H42+H43+H44</f>
        <v>7.975338834623186</v>
      </c>
      <c r="I46" s="19">
        <f t="shared" si="1"/>
        <v>-17820425.060000002</v>
      </c>
      <c r="J46" s="8">
        <f t="shared" si="2"/>
        <v>-22127933.07</v>
      </c>
      <c r="K46" s="8">
        <f t="shared" si="3"/>
        <v>-1938778.5099999998</v>
      </c>
      <c r="L46" s="9">
        <f t="shared" si="4"/>
        <v>42.4272249666816</v>
      </c>
      <c r="M46" s="9">
        <f t="shared" si="5"/>
        <v>37.2441942657548</v>
      </c>
      <c r="N46" s="9">
        <f t="shared" si="6"/>
        <v>87.13588997128033</v>
      </c>
      <c r="O46" s="2">
        <f>G46/G56*100</f>
        <v>7.9753388346231855</v>
      </c>
    </row>
    <row r="47" spans="1:15" s="2" customFormat="1" ht="15.75">
      <c r="A47" s="12" t="s">
        <v>53</v>
      </c>
      <c r="B47" s="13" t="s">
        <v>93</v>
      </c>
      <c r="C47" s="14">
        <v>340000</v>
      </c>
      <c r="D47" s="14">
        <f>E47-C47</f>
        <v>-50176.70000000001</v>
      </c>
      <c r="E47" s="14">
        <v>289823.3</v>
      </c>
      <c r="F47" s="14">
        <v>122282.16</v>
      </c>
      <c r="G47" s="14">
        <v>122282.16</v>
      </c>
      <c r="H47" s="15">
        <f>G47/G56*100</f>
        <v>0.07426201384504977</v>
      </c>
      <c r="I47" s="14">
        <f t="shared" si="1"/>
        <v>-217717.84</v>
      </c>
      <c r="J47" s="1">
        <f t="shared" si="2"/>
        <v>-167541.13999999998</v>
      </c>
      <c r="K47" s="1">
        <f t="shared" si="3"/>
        <v>0</v>
      </c>
      <c r="L47" s="7">
        <f t="shared" si="4"/>
        <v>35.96534117647059</v>
      </c>
      <c r="M47" s="7">
        <f t="shared" si="5"/>
        <v>42.191970072799535</v>
      </c>
      <c r="N47" s="7">
        <f t="shared" si="6"/>
        <v>100</v>
      </c>
      <c r="O47" s="2">
        <f>G47/G56*100</f>
        <v>0.07426201384504977</v>
      </c>
    </row>
    <row r="48" spans="1:15" s="10" customFormat="1" ht="15.75">
      <c r="A48" s="28" t="s">
        <v>54</v>
      </c>
      <c r="B48" s="26" t="s">
        <v>77</v>
      </c>
      <c r="C48" s="19">
        <f>SUM(C47)</f>
        <v>340000</v>
      </c>
      <c r="D48" s="19">
        <f>SUM(D47)</f>
        <v>-50176.70000000001</v>
      </c>
      <c r="E48" s="19">
        <f>SUM(E47)</f>
        <v>289823.3</v>
      </c>
      <c r="F48" s="19">
        <f>SUM(F47)</f>
        <v>122282.16</v>
      </c>
      <c r="G48" s="19">
        <f>SUM(G47)</f>
        <v>122282.16</v>
      </c>
      <c r="H48" s="24">
        <f>G48/G56*100</f>
        <v>0.07426201384504977</v>
      </c>
      <c r="I48" s="19">
        <f t="shared" si="1"/>
        <v>-217717.84</v>
      </c>
      <c r="J48" s="8">
        <f t="shared" si="2"/>
        <v>-167541.13999999998</v>
      </c>
      <c r="K48" s="8">
        <f t="shared" si="3"/>
        <v>0</v>
      </c>
      <c r="L48" s="9">
        <f t="shared" si="4"/>
        <v>35.96534117647059</v>
      </c>
      <c r="M48" s="9">
        <f t="shared" si="5"/>
        <v>42.191970072799535</v>
      </c>
      <c r="N48" s="9">
        <f t="shared" si="6"/>
        <v>100</v>
      </c>
      <c r="O48" s="2">
        <f>G48/G56*100</f>
        <v>0.07426201384504977</v>
      </c>
    </row>
    <row r="49" spans="1:15" s="2" customFormat="1" ht="31.5">
      <c r="A49" s="12" t="s">
        <v>94</v>
      </c>
      <c r="B49" s="13" t="s">
        <v>95</v>
      </c>
      <c r="C49" s="14">
        <v>666000</v>
      </c>
      <c r="D49" s="14">
        <f aca="true" t="shared" si="7" ref="D49:D54">E49-C49</f>
        <v>0</v>
      </c>
      <c r="E49" s="14">
        <v>666000</v>
      </c>
      <c r="F49" s="14">
        <v>221630</v>
      </c>
      <c r="G49" s="14">
        <v>221630</v>
      </c>
      <c r="H49" s="15">
        <f>G49/G56*100</f>
        <v>0.13459600426160592</v>
      </c>
      <c r="I49" s="14">
        <f t="shared" si="1"/>
        <v>-444370</v>
      </c>
      <c r="J49" s="1">
        <f t="shared" si="2"/>
        <v>-444370</v>
      </c>
      <c r="K49" s="1">
        <f t="shared" si="3"/>
        <v>0</v>
      </c>
      <c r="L49" s="7">
        <f t="shared" si="4"/>
        <v>33.27777777777778</v>
      </c>
      <c r="M49" s="7">
        <f t="shared" si="5"/>
        <v>33.27777777777778</v>
      </c>
      <c r="N49" s="7">
        <f t="shared" si="6"/>
        <v>100</v>
      </c>
      <c r="O49" s="2">
        <f>G49/G56*100</f>
        <v>0.13459600426160592</v>
      </c>
    </row>
    <row r="50" spans="1:15" s="10" customFormat="1" ht="31.5">
      <c r="A50" s="28" t="s">
        <v>96</v>
      </c>
      <c r="B50" s="26" t="s">
        <v>98</v>
      </c>
      <c r="C50" s="19">
        <f>C49</f>
        <v>666000</v>
      </c>
      <c r="D50" s="19">
        <f t="shared" si="7"/>
        <v>0</v>
      </c>
      <c r="E50" s="19">
        <f>E49</f>
        <v>666000</v>
      </c>
      <c r="F50" s="19">
        <f>F49</f>
        <v>221630</v>
      </c>
      <c r="G50" s="19">
        <f>SUM(G49)</f>
        <v>221630</v>
      </c>
      <c r="H50" s="24">
        <f>G50/G56*100</f>
        <v>0.13459600426160592</v>
      </c>
      <c r="I50" s="19">
        <f t="shared" si="1"/>
        <v>-444370</v>
      </c>
      <c r="J50" s="8">
        <f t="shared" si="2"/>
        <v>-444370</v>
      </c>
      <c r="K50" s="8">
        <f t="shared" si="3"/>
        <v>0</v>
      </c>
      <c r="L50" s="9">
        <f t="shared" si="4"/>
        <v>33.27777777777778</v>
      </c>
      <c r="M50" s="9">
        <f t="shared" si="5"/>
        <v>33.27777777777778</v>
      </c>
      <c r="N50" s="9">
        <f t="shared" si="6"/>
        <v>100</v>
      </c>
      <c r="O50" s="2">
        <f>G50/G56*100</f>
        <v>0.13459600426160592</v>
      </c>
    </row>
    <row r="51" spans="1:15" s="2" customFormat="1" ht="47.25" hidden="1">
      <c r="A51" s="12" t="s">
        <v>97</v>
      </c>
      <c r="B51" s="13" t="s">
        <v>99</v>
      </c>
      <c r="C51" s="14">
        <v>0</v>
      </c>
      <c r="D51" s="14">
        <f t="shared" si="7"/>
        <v>0</v>
      </c>
      <c r="E51" s="14">
        <v>0</v>
      </c>
      <c r="F51" s="14">
        <v>0</v>
      </c>
      <c r="G51" s="14">
        <v>0</v>
      </c>
      <c r="H51" s="24" t="e">
        <f>G51/G57*100</f>
        <v>#DIV/0!</v>
      </c>
      <c r="I51" s="14">
        <f t="shared" si="1"/>
        <v>0</v>
      </c>
      <c r="J51" s="1">
        <f t="shared" si="2"/>
        <v>0</v>
      </c>
      <c r="K51" s="1">
        <f t="shared" si="3"/>
        <v>0</v>
      </c>
      <c r="L51" s="7" t="e">
        <f t="shared" si="4"/>
        <v>#DIV/0!</v>
      </c>
      <c r="M51" s="7" t="e">
        <f t="shared" si="5"/>
        <v>#DIV/0!</v>
      </c>
      <c r="N51" s="7" t="e">
        <f t="shared" si="6"/>
        <v>#DIV/0!</v>
      </c>
      <c r="O51" s="2" t="e">
        <f>G51/G101*100</f>
        <v>#DIV/0!</v>
      </c>
    </row>
    <row r="52" spans="1:15" s="10" customFormat="1" ht="47.25" hidden="1">
      <c r="A52" s="28" t="s">
        <v>100</v>
      </c>
      <c r="B52" s="26" t="s">
        <v>86</v>
      </c>
      <c r="C52" s="19">
        <f>SUM(C51)</f>
        <v>0</v>
      </c>
      <c r="D52" s="14">
        <f t="shared" si="7"/>
        <v>0</v>
      </c>
      <c r="E52" s="19">
        <f>SUM(E51)</f>
        <v>0</v>
      </c>
      <c r="F52" s="19">
        <f>SUM(F51)</f>
        <v>0</v>
      </c>
      <c r="G52" s="19">
        <f>SUM(G51)</f>
        <v>0</v>
      </c>
      <c r="H52" s="24" t="e">
        <f>G52/G58*100</f>
        <v>#DIV/0!</v>
      </c>
      <c r="I52" s="14">
        <f t="shared" si="1"/>
        <v>0</v>
      </c>
      <c r="J52" s="1">
        <f t="shared" si="2"/>
        <v>0</v>
      </c>
      <c r="K52" s="1">
        <f t="shared" si="3"/>
        <v>0</v>
      </c>
      <c r="L52" s="7" t="e">
        <f t="shared" si="4"/>
        <v>#DIV/0!</v>
      </c>
      <c r="M52" s="7" t="e">
        <f t="shared" si="5"/>
        <v>#DIV/0!</v>
      </c>
      <c r="N52" s="7" t="e">
        <f t="shared" si="6"/>
        <v>#DIV/0!</v>
      </c>
      <c r="O52" s="2" t="e">
        <f>G52/G102*100</f>
        <v>#DIV/0!</v>
      </c>
    </row>
    <row r="53" spans="1:15" s="2" customFormat="1" ht="63">
      <c r="A53" s="12" t="s">
        <v>101</v>
      </c>
      <c r="B53" s="13" t="s">
        <v>102</v>
      </c>
      <c r="C53" s="14">
        <v>26263000</v>
      </c>
      <c r="D53" s="14">
        <f t="shared" si="7"/>
        <v>0</v>
      </c>
      <c r="E53" s="14">
        <v>26263000</v>
      </c>
      <c r="F53" s="14">
        <v>14420500</v>
      </c>
      <c r="G53" s="14">
        <v>14420500</v>
      </c>
      <c r="H53" s="15">
        <f>G53/G56*100</f>
        <v>8.757576498914805</v>
      </c>
      <c r="I53" s="14">
        <f t="shared" si="1"/>
        <v>-11842500</v>
      </c>
      <c r="J53" s="1">
        <f t="shared" si="2"/>
        <v>-11842500</v>
      </c>
      <c r="K53" s="1">
        <f t="shared" si="3"/>
        <v>0</v>
      </c>
      <c r="L53" s="7">
        <f t="shared" si="4"/>
        <v>54.90804553935193</v>
      </c>
      <c r="M53" s="7">
        <f t="shared" si="5"/>
        <v>54.90804553935193</v>
      </c>
      <c r="N53" s="7">
        <f t="shared" si="6"/>
        <v>100</v>
      </c>
      <c r="O53" s="2">
        <f>G53/G56*100</f>
        <v>8.757576498914805</v>
      </c>
    </row>
    <row r="54" spans="1:15" s="2" customFormat="1" ht="38.25" customHeight="1" hidden="1">
      <c r="A54" s="12" t="s">
        <v>112</v>
      </c>
      <c r="B54" s="13" t="s">
        <v>113</v>
      </c>
      <c r="C54" s="14">
        <v>0</v>
      </c>
      <c r="D54" s="14">
        <f t="shared" si="7"/>
        <v>0</v>
      </c>
      <c r="E54" s="14">
        <v>0</v>
      </c>
      <c r="F54" s="14">
        <v>0</v>
      </c>
      <c r="G54" s="14">
        <v>0</v>
      </c>
      <c r="H54" s="24" t="e">
        <f>G54/G60*100</f>
        <v>#DIV/0!</v>
      </c>
      <c r="I54" s="14">
        <f t="shared" si="1"/>
        <v>0</v>
      </c>
      <c r="J54" s="1">
        <f t="shared" si="2"/>
        <v>0</v>
      </c>
      <c r="K54" s="1">
        <f t="shared" si="3"/>
        <v>0</v>
      </c>
      <c r="L54" s="7">
        <v>0</v>
      </c>
      <c r="M54" s="7">
        <v>0</v>
      </c>
      <c r="N54" s="7">
        <v>0</v>
      </c>
      <c r="O54" s="2" t="e">
        <f>G54/G104*100</f>
        <v>#DIV/0!</v>
      </c>
    </row>
    <row r="55" spans="1:15" s="10" customFormat="1" ht="63">
      <c r="A55" s="28" t="s">
        <v>103</v>
      </c>
      <c r="B55" s="26" t="s">
        <v>104</v>
      </c>
      <c r="C55" s="19">
        <f>SUM(C53:C54)</f>
        <v>26263000</v>
      </c>
      <c r="D55" s="19">
        <f>SUM(D53:D54)</f>
        <v>0</v>
      </c>
      <c r="E55" s="19">
        <f>SUM(E53:E54)</f>
        <v>26263000</v>
      </c>
      <c r="F55" s="19">
        <f>SUM(F53:F54)</f>
        <v>14420500</v>
      </c>
      <c r="G55" s="19">
        <f>SUM(G53:G54)</f>
        <v>14420500</v>
      </c>
      <c r="H55" s="24">
        <f>G55/G56*100</f>
        <v>8.757576498914805</v>
      </c>
      <c r="I55" s="19">
        <f t="shared" si="1"/>
        <v>-11842500</v>
      </c>
      <c r="J55" s="8">
        <f t="shared" si="2"/>
        <v>-11842500</v>
      </c>
      <c r="K55" s="8">
        <f t="shared" si="3"/>
        <v>0</v>
      </c>
      <c r="L55" s="9">
        <f t="shared" si="4"/>
        <v>54.90804553935193</v>
      </c>
      <c r="M55" s="9">
        <f t="shared" si="5"/>
        <v>54.90804553935193</v>
      </c>
      <c r="N55" s="9">
        <f t="shared" si="6"/>
        <v>100</v>
      </c>
      <c r="O55" s="2">
        <f>G55/G56*100</f>
        <v>8.757576498914805</v>
      </c>
    </row>
    <row r="56" spans="1:15" s="10" customFormat="1" ht="15.75">
      <c r="A56" s="29" t="s">
        <v>0</v>
      </c>
      <c r="B56" s="27"/>
      <c r="C56" s="20">
        <f>C55+C52+C50+C48+C46+C41+C38+C35+C29+C27+C23+C14+C17</f>
        <v>324649423.73</v>
      </c>
      <c r="D56" s="20">
        <f>D55+D52+D50+D48+D46+D41+D38+D35+D29+D27+D23+D14+D17</f>
        <v>71912213.42</v>
      </c>
      <c r="E56" s="20">
        <f>E55+E52+E50+E48+E46+E41+E38+E35+E29+E27+E23+E14+E17</f>
        <v>396561637.15</v>
      </c>
      <c r="F56" s="20">
        <f>F55+F52+F50+F48+F46+F41+F38+F35+F29+F27+F23+F14+F17</f>
        <v>167499572.01</v>
      </c>
      <c r="G56" s="20">
        <f>G55+G52+G50+G48+G46+G41+G38+G35+G29+G27+G23+G14+G17</f>
        <v>164663134.85000005</v>
      </c>
      <c r="H56" s="24">
        <f>H55+H50+H48+H46+H38+H35+H27+H23+H14+H17+H41</f>
        <v>99.99999999999997</v>
      </c>
      <c r="I56" s="19">
        <f t="shared" si="1"/>
        <v>-159986288.87999997</v>
      </c>
      <c r="J56" s="8">
        <f t="shared" si="2"/>
        <v>-231898502.29999992</v>
      </c>
      <c r="K56" s="8">
        <f t="shared" si="3"/>
        <v>-2836437.159999937</v>
      </c>
      <c r="L56" s="9">
        <f t="shared" si="4"/>
        <v>50.72029174058994</v>
      </c>
      <c r="M56" s="9">
        <f t="shared" si="5"/>
        <v>41.52270906318555</v>
      </c>
      <c r="N56" s="9">
        <f t="shared" si="6"/>
        <v>98.30660035368294</v>
      </c>
      <c r="O56" s="2">
        <f>G56/G56*100</f>
        <v>100</v>
      </c>
    </row>
    <row r="57" spans="1:9" s="2" customFormat="1" ht="12.75" customHeight="1">
      <c r="A57" s="16"/>
      <c r="B57" s="16"/>
      <c r="C57" s="16"/>
      <c r="D57" s="16"/>
      <c r="E57" s="16"/>
      <c r="F57" s="16"/>
      <c r="G57" s="16"/>
      <c r="H57" s="23"/>
      <c r="I57" s="16"/>
    </row>
    <row r="58" spans="1:9" s="2" customFormat="1" ht="12.75" customHeight="1">
      <c r="A58" s="16"/>
      <c r="B58" s="16"/>
      <c r="C58" s="16"/>
      <c r="D58" s="25"/>
      <c r="E58" s="16"/>
      <c r="F58" s="16"/>
      <c r="G58" s="16"/>
      <c r="H58" s="30"/>
      <c r="I58" s="16"/>
    </row>
    <row r="59" spans="1:9" s="2" customFormat="1" ht="12.75" customHeight="1">
      <c r="A59" s="16"/>
      <c r="B59" s="16"/>
      <c r="C59" s="16"/>
      <c r="D59" s="23"/>
      <c r="E59" s="16"/>
      <c r="F59" s="16"/>
      <c r="G59" s="16"/>
      <c r="H59" s="30"/>
      <c r="I59" s="16"/>
    </row>
    <row r="60" spans="1:9" s="2" customFormat="1" ht="12.75" customHeight="1">
      <c r="A60" s="16"/>
      <c r="B60" s="16"/>
      <c r="C60" s="16"/>
      <c r="D60" s="25"/>
      <c r="E60" s="16"/>
      <c r="F60" s="16"/>
      <c r="G60" s="16"/>
      <c r="H60" s="16"/>
      <c r="I60" s="16"/>
    </row>
    <row r="61" spans="1:9" s="2" customFormat="1" ht="12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s="2" customFormat="1" ht="12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2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2" customFormat="1" ht="12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s="2" customFormat="1" ht="12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2" customFormat="1" ht="12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2" customFormat="1" ht="12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s="2" customFormat="1" ht="12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2" customFormat="1" ht="12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2" customFormat="1" ht="12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2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2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2" customFormat="1" ht="12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2" customFormat="1" ht="12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2" customFormat="1" ht="12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2" customFormat="1" ht="12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2" customFormat="1" ht="12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2" customFormat="1" ht="12.75" customHeight="1">
      <c r="A78" s="16"/>
      <c r="B78" s="16"/>
      <c r="C78" s="16"/>
      <c r="D78" s="16"/>
      <c r="E78" s="16"/>
      <c r="F78" s="16"/>
      <c r="G78" s="16"/>
      <c r="H78" s="16"/>
      <c r="I78" s="16"/>
    </row>
    <row r="79" spans="1:9" s="2" customFormat="1" ht="12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2" customFormat="1" ht="12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s="2" customFormat="1" ht="12.7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s="2" customFormat="1" ht="12.75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s="2" customFormat="1" ht="12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2" customFormat="1" ht="12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2" customFormat="1" ht="12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2" customFormat="1" ht="12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s="2" customFormat="1" ht="12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s="2" customFormat="1" ht="12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s="2" customFormat="1" ht="12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s="2" customFormat="1" ht="12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s="2" customFormat="1" ht="12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s="2" customFormat="1" ht="12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s="2" customFormat="1" ht="12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s="2" customFormat="1" ht="12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s="2" customFormat="1" ht="12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s="2" customFormat="1" ht="12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s="2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2" customFormat="1" ht="12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2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s="2" customFormat="1" ht="12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s="2" customFormat="1" ht="12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2" customFormat="1" ht="12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2" customFormat="1" ht="12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s="2" customFormat="1" ht="12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s="2" customFormat="1" ht="12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2" customFormat="1" ht="12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2" customFormat="1" ht="12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2" customFormat="1" ht="12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2" customFormat="1" ht="12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2" customFormat="1" ht="12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2" customFormat="1" ht="12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2" customFormat="1" ht="12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2" customFormat="1" ht="12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2" customFormat="1" ht="12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2" customFormat="1" ht="12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2" customFormat="1" ht="12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2" customFormat="1" ht="12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2" customFormat="1" ht="12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2" customFormat="1" ht="12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2" customFormat="1" ht="12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2" customFormat="1" ht="12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2" customFormat="1" ht="12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2" customFormat="1" ht="12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2" customFormat="1" ht="12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2" customFormat="1" ht="12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2" customFormat="1" ht="12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s="2" customFormat="1" ht="12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2" customFormat="1" ht="12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2" customFormat="1" ht="12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2" customFormat="1" ht="12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2" customFormat="1" ht="12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s="2" customFormat="1" ht="12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2" customFormat="1" ht="12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2" customFormat="1" ht="12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2" customFormat="1" ht="12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s="2" customFormat="1" ht="12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s="2" customFormat="1" ht="12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s="2" customFormat="1" ht="12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s="2" customFormat="1" ht="12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s="2" customFormat="1" ht="12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2" customFormat="1" ht="12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2" customFormat="1" ht="12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s="2" customFormat="1" ht="12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s="2" customFormat="1" ht="12.75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s="2" customFormat="1" ht="12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s="2" customFormat="1" ht="12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s="2" customFormat="1" ht="12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s="2" customFormat="1" ht="12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s="2" customFormat="1" ht="12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s="2" customFormat="1" ht="12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s="2" customFormat="1" ht="12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2" customFormat="1" ht="12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s="2" customFormat="1" ht="12.75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s="2" customFormat="1" ht="12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2" customFormat="1" ht="12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2" customFormat="1" ht="12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s="2" customFormat="1" ht="12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s="2" customFormat="1" ht="12.7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s="2" customFormat="1" ht="12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s="2" customFormat="1" ht="12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s="2" customFormat="1" ht="12.7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s="2" customFormat="1" ht="12.7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s="2" customFormat="1" ht="12.7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s="2" customFormat="1" ht="12.75" customHeight="1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s="2" customFormat="1" ht="12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s="2" customFormat="1" ht="12.75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s="2" customFormat="1" ht="12.7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s="2" customFormat="1" ht="12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s="2" customFormat="1" ht="12.7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s="2" customFormat="1" ht="12.7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s="2" customFormat="1" ht="12.7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s="2" customFormat="1" ht="12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s="2" customFormat="1" ht="12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s="2" customFormat="1" ht="12.75" customHeight="1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s="2" customFormat="1" ht="12.75" customHeight="1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s="2" customFormat="1" ht="12.75" customHeight="1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s="2" customFormat="1" ht="12.75" customHeight="1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s="2" customFormat="1" ht="12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s="2" customFormat="1" ht="12.75" customHeight="1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s="2" customFormat="1" ht="12.75" customHeight="1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s="2" customFormat="1" ht="12.75" customHeight="1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s="2" customFormat="1" ht="12.75" customHeight="1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s="2" customFormat="1" ht="12.75" customHeight="1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s="2" customFormat="1" ht="12.75" customHeight="1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s="2" customFormat="1" ht="12.75" customHeight="1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s="2" customFormat="1" ht="12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s="2" customFormat="1" ht="12.75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s="2" customFormat="1" ht="12.7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s="2" customFormat="1" ht="12.7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s="2" customFormat="1" ht="12.7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s="2" customFormat="1" ht="12.75" customHeight="1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s="2" customFormat="1" ht="12.7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s="2" customFormat="1" ht="12.75" customHeight="1">
      <c r="A193" s="16"/>
      <c r="B193" s="16"/>
      <c r="C193" s="16"/>
      <c r="D193" s="16"/>
      <c r="E193" s="16"/>
      <c r="F193" s="16"/>
      <c r="G193" s="16"/>
      <c r="H193" s="16"/>
      <c r="I193" s="16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toa</cp:lastModifiedBy>
  <cp:lastPrinted>2018-05-07T04:35:01Z</cp:lastPrinted>
  <dcterms:created xsi:type="dcterms:W3CDTF">2002-03-11T10:22:12Z</dcterms:created>
  <dcterms:modified xsi:type="dcterms:W3CDTF">2019-02-15T04:41:56Z</dcterms:modified>
  <cp:category/>
  <cp:version/>
  <cp:contentType/>
  <cp:contentStatus/>
</cp:coreProperties>
</file>