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округ" sheetId="1" r:id="rId1"/>
  </sheets>
  <definedNames>
    <definedName name="_xlnm.Print_Titles" localSheetId="0">'округ'!$4:$5</definedName>
  </definedNames>
  <calcPr fullCalcOnLoad="1"/>
</workbook>
</file>

<file path=xl/sharedStrings.xml><?xml version="1.0" encoding="utf-8"?>
<sst xmlns="http://schemas.openxmlformats.org/spreadsheetml/2006/main" count="144" uniqueCount="141">
  <si>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</si>
  <si>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</si>
  <si>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</si>
  <si>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</si>
  <si>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</si>
  <si>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</si>
  <si>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</si>
  <si>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</si>
  <si>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</si>
  <si>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</si>
  <si>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</si>
  <si>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</si>
  <si>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</si>
  <si>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</si>
  <si>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</si>
  <si>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</si>
  <si>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</si>
  <si>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</si>
  <si>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</si>
  <si>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</si>
  <si>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</si>
  <si>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</si>
  <si>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</si>
  <si>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</si>
  <si>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</si>
  <si>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</si>
  <si>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</si>
  <si>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</si>
  <si>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</si>
  <si>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</si>
  <si>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</si>
  <si>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</si>
  <si>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</si>
  <si>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</si>
  <si>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</si>
  <si>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</si>
  <si>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</si>
  <si>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</si>
  <si>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</si>
  <si>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</si>
  <si>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</si>
  <si>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</si>
  <si>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</si>
  <si>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</si>
  <si>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</si>
  <si>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</si>
  <si>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</si>
  <si>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</si>
  <si>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</si>
  <si>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</si>
  <si>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</si>
  <si>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</si>
  <si>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</si>
  <si>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</si>
  <si>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</si>
  <si>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</si>
  <si>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</si>
  <si>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</si>
  <si>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</si>
  <si>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</si>
  <si>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</si>
  <si>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</si>
  <si>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</si>
  <si>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</si>
  <si>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</si>
  <si>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</si>
  <si>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</si>
  <si>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</si>
  <si>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</si>
  <si>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</si>
  <si>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</si>
  <si>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</si>
  <si>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</si>
  <si>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</si>
  <si>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</si>
  <si>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</si>
  <si>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</si>
  <si>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</si>
  <si>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</si>
  <si>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</si>
  <si>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</si>
  <si>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</si>
  <si>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</si>
  <si>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</si>
  <si>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</si>
  <si>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</si>
  <si>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</si>
  <si>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</si>
  <si>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</si>
  <si>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</si>
  <si>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</si>
  <si>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</si>
  <si>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</si>
  <si>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</si>
  <si>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</si>
  <si>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</si>
  <si>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</si>
  <si>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</si>
  <si>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</si>
  <si>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</si>
  <si>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</si>
  <si>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</si>
  <si>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</si>
  <si>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</si>
  <si>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</si>
  <si>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</si>
  <si>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</si>
  <si>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</si>
  <si>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</si>
  <si>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</si>
  <si>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</si>
  <si>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</si>
  <si>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</si>
  <si>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</si>
  <si>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</si>
  <si>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</si>
  <si>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</si>
  <si>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</si>
  <si>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</si>
  <si>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0902</t>
  </si>
  <si>
    <t>Амбулаторная помощь</t>
  </si>
  <si>
    <t>0203</t>
  </si>
  <si>
    <t>0200</t>
  </si>
  <si>
    <t>Национальная оборона</t>
  </si>
  <si>
    <t>Мобилизационная и вневойсковая подготовка</t>
  </si>
  <si>
    <t>0310</t>
  </si>
  <si>
    <t>Обеспечение пожарной безопасности</t>
  </si>
  <si>
    <t>Дополнительное образование детей</t>
  </si>
  <si>
    <t>0907</t>
  </si>
  <si>
    <t>Санитарно-эпидемиологическое благополучие</t>
  </si>
  <si>
    <t>Перв. план 2020 г.</t>
  </si>
  <si>
    <t>Уточн. план 2020 г.</t>
  </si>
  <si>
    <t>0313</t>
  </si>
  <si>
    <t>Прикладные научные исследования в области национальной безопасности и правоохранительной деятельности</t>
  </si>
  <si>
    <t>% исп.от перв. плана 2020 г.</t>
  </si>
  <si>
    <t>% исп.от уточн. плана 2020 г.</t>
  </si>
  <si>
    <t>исполнения бюджета Уинского муниципального округа по расходам по состоянию на 01 октября 2020 г.</t>
  </si>
  <si>
    <t>Ут. план за 9 мес. 2020 г.</t>
  </si>
  <si>
    <t>Исполнено на 01.10.2020г.</t>
  </si>
  <si>
    <t>Откл. исполн. от плана за 9 мес.</t>
  </si>
  <si>
    <t>% исп.от плана за 9 мес.</t>
  </si>
</sst>
</file>

<file path=xl/styles.xml><?xml version="1.0" encoding="utf-8"?>
<styleSheet xmlns="http://schemas.openxmlformats.org/spreadsheetml/2006/main">
  <numFmts count="3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0" fontId="5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4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N62" sqref="N62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5.851562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1.421875" style="21" customWidth="1"/>
    <col min="9" max="9" width="17.28125" style="21" customWidth="1"/>
    <col min="10" max="10" width="17.0039062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8515625" style="5" customWidth="1"/>
    <col min="15" max="15" width="9.140625" style="5" hidden="1" customWidth="1"/>
    <col min="16" max="16384" width="9.140625" style="5" customWidth="1"/>
  </cols>
  <sheetData>
    <row r="1" spans="1:14" ht="15.7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7" t="s">
        <v>136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6"/>
      <c r="B3" s="36"/>
      <c r="C3" s="36"/>
      <c r="D3" s="36"/>
      <c r="E3" s="36"/>
      <c r="F3" s="36"/>
      <c r="G3" s="36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3" t="s">
        <v>130</v>
      </c>
      <c r="D4" s="3" t="s">
        <v>78</v>
      </c>
      <c r="E4" s="3" t="s">
        <v>131</v>
      </c>
      <c r="F4" s="3" t="s">
        <v>137</v>
      </c>
      <c r="G4" s="3" t="s">
        <v>138</v>
      </c>
      <c r="H4" s="3" t="s">
        <v>60</v>
      </c>
      <c r="I4" s="17" t="s">
        <v>79</v>
      </c>
      <c r="J4" s="3" t="s">
        <v>80</v>
      </c>
      <c r="K4" s="3" t="s">
        <v>139</v>
      </c>
      <c r="L4" s="3" t="s">
        <v>134</v>
      </c>
      <c r="M4" s="3" t="s">
        <v>135</v>
      </c>
      <c r="N4" s="3" t="s">
        <v>140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5" s="2" customFormat="1" ht="47.25">
      <c r="A6" s="12" t="s">
        <v>3</v>
      </c>
      <c r="B6" s="13" t="s">
        <v>106</v>
      </c>
      <c r="C6" s="14">
        <v>1381959</v>
      </c>
      <c r="D6" s="14">
        <f>E6-C6</f>
        <v>301147.06000000006</v>
      </c>
      <c r="E6" s="14">
        <v>1683106.06</v>
      </c>
      <c r="F6" s="14">
        <v>1301787.67</v>
      </c>
      <c r="G6" s="14">
        <v>1301787.67</v>
      </c>
      <c r="H6" s="15">
        <f>G6/G62*100</f>
        <v>0.4227651959094075</v>
      </c>
      <c r="I6" s="14">
        <f>G6-C6</f>
        <v>-80171.33000000007</v>
      </c>
      <c r="J6" s="1">
        <f>G6-E6</f>
        <v>-381318.39000000013</v>
      </c>
      <c r="K6" s="1">
        <f>G6-F6</f>
        <v>0</v>
      </c>
      <c r="L6" s="7">
        <f>G6/C6*100</f>
        <v>94.19871863058165</v>
      </c>
      <c r="M6" s="7">
        <f>G6/E6*100</f>
        <v>77.34436355127852</v>
      </c>
      <c r="N6" s="7">
        <f>G6/F6*100</f>
        <v>100</v>
      </c>
      <c r="O6" s="2">
        <f>G6/G62*100</f>
        <v>0.4227651959094075</v>
      </c>
    </row>
    <row r="7" spans="1:15" s="2" customFormat="1" ht="103.5" customHeight="1">
      <c r="A7" s="12" t="s">
        <v>55</v>
      </c>
      <c r="B7" s="13" t="s">
        <v>110</v>
      </c>
      <c r="C7" s="14">
        <v>755633</v>
      </c>
      <c r="D7" s="14">
        <f aca="true" t="shared" si="0" ref="D7:D15">E7-C7</f>
        <v>26539.640000000014</v>
      </c>
      <c r="E7" s="14">
        <v>782172.64</v>
      </c>
      <c r="F7" s="14">
        <v>451302.34</v>
      </c>
      <c r="G7" s="14">
        <v>451302.34</v>
      </c>
      <c r="H7" s="15">
        <f>G7/G62*100</f>
        <v>0.14656378039321424</v>
      </c>
      <c r="I7" s="14">
        <f aca="true" t="shared" si="1" ref="I7:I61">G7-C7</f>
        <v>-304330.66</v>
      </c>
      <c r="J7" s="1">
        <f aca="true" t="shared" si="2" ref="J7:J62">G7-E7</f>
        <v>-330870.3</v>
      </c>
      <c r="K7" s="1">
        <f aca="true" t="shared" si="3" ref="K7:K62">G7-F7</f>
        <v>0</v>
      </c>
      <c r="L7" s="7">
        <f aca="true" t="shared" si="4" ref="L7:L62">G7/C7*100</f>
        <v>59.72507023912402</v>
      </c>
      <c r="M7" s="7">
        <f aca="true" t="shared" si="5" ref="M7:M62">G7/E7*100</f>
        <v>57.69855872227902</v>
      </c>
      <c r="N7" s="7">
        <f aca="true" t="shared" si="6" ref="N7:N62">G7/F7*100</f>
        <v>100</v>
      </c>
      <c r="O7" s="2">
        <f>G7/G62*100</f>
        <v>0.14656378039321424</v>
      </c>
    </row>
    <row r="8" spans="1:15" s="2" customFormat="1" ht="94.5">
      <c r="A8" s="12" t="s">
        <v>4</v>
      </c>
      <c r="B8" s="13" t="s">
        <v>107</v>
      </c>
      <c r="C8" s="14">
        <v>26756346</v>
      </c>
      <c r="D8" s="14">
        <f t="shared" si="0"/>
        <v>1062629.4400000013</v>
      </c>
      <c r="E8" s="14">
        <v>27818975.44</v>
      </c>
      <c r="F8" s="14">
        <v>18922039.49</v>
      </c>
      <c r="G8" s="14">
        <v>18910200.72</v>
      </c>
      <c r="H8" s="15">
        <f>G8/G62*100</f>
        <v>6.141227864047152</v>
      </c>
      <c r="I8" s="14">
        <f t="shared" si="1"/>
        <v>-7846145.280000001</v>
      </c>
      <c r="J8" s="1">
        <f t="shared" si="2"/>
        <v>-8908774.720000003</v>
      </c>
      <c r="K8" s="1">
        <f t="shared" si="3"/>
        <v>-11838.769999999553</v>
      </c>
      <c r="L8" s="7">
        <f t="shared" si="4"/>
        <v>70.67557251651625</v>
      </c>
      <c r="M8" s="7">
        <f t="shared" si="5"/>
        <v>67.975906448408</v>
      </c>
      <c r="N8" s="7">
        <f t="shared" si="6"/>
        <v>99.93743396420743</v>
      </c>
      <c r="O8" s="2">
        <f>G8/G62*100</f>
        <v>6.141227864047152</v>
      </c>
    </row>
    <row r="9" spans="1:15" s="2" customFormat="1" ht="15.75">
      <c r="A9" s="12" t="s">
        <v>108</v>
      </c>
      <c r="B9" s="13" t="s">
        <v>109</v>
      </c>
      <c r="C9" s="14">
        <v>4500</v>
      </c>
      <c r="D9" s="14">
        <f>E9-C9</f>
        <v>0</v>
      </c>
      <c r="E9" s="14">
        <v>4500</v>
      </c>
      <c r="F9" s="14">
        <v>0</v>
      </c>
      <c r="G9" s="14">
        <v>0</v>
      </c>
      <c r="H9" s="15">
        <f>G9/G62*100</f>
        <v>0</v>
      </c>
      <c r="I9" s="14">
        <f t="shared" si="1"/>
        <v>-4500</v>
      </c>
      <c r="J9" s="1">
        <f t="shared" si="2"/>
        <v>-4500</v>
      </c>
      <c r="K9" s="1">
        <f t="shared" si="3"/>
        <v>0</v>
      </c>
      <c r="L9" s="7">
        <f t="shared" si="4"/>
        <v>0</v>
      </c>
      <c r="M9" s="7">
        <f t="shared" si="5"/>
        <v>0</v>
      </c>
      <c r="N9" s="7">
        <v>0</v>
      </c>
      <c r="O9" s="2">
        <f>G9/G62*100</f>
        <v>0</v>
      </c>
    </row>
    <row r="10" spans="1:15" s="2" customFormat="1" ht="79.5" customHeight="1">
      <c r="A10" s="12" t="s">
        <v>56</v>
      </c>
      <c r="B10" s="13" t="s">
        <v>118</v>
      </c>
      <c r="C10" s="14">
        <v>7813675</v>
      </c>
      <c r="D10" s="14">
        <f>E10-C10</f>
        <v>729937.9700000007</v>
      </c>
      <c r="E10" s="14">
        <v>8543612.97</v>
      </c>
      <c r="F10" s="14">
        <v>6118900.15</v>
      </c>
      <c r="G10" s="14">
        <v>6118900.15</v>
      </c>
      <c r="H10" s="15">
        <f>G10/G62*100</f>
        <v>1.9871581827663594</v>
      </c>
      <c r="I10" s="14">
        <f t="shared" si="1"/>
        <v>-1694774.8499999996</v>
      </c>
      <c r="J10" s="1">
        <f t="shared" si="2"/>
        <v>-2424712.8200000003</v>
      </c>
      <c r="K10" s="1">
        <f t="shared" si="3"/>
        <v>0</v>
      </c>
      <c r="L10" s="7">
        <f t="shared" si="4"/>
        <v>78.31014407433122</v>
      </c>
      <c r="M10" s="7">
        <f t="shared" si="5"/>
        <v>71.61958496347944</v>
      </c>
      <c r="N10" s="7">
        <f>G10/F10*100</f>
        <v>100</v>
      </c>
      <c r="O10" s="2">
        <f>G10/G62*100</f>
        <v>1.9871581827663594</v>
      </c>
    </row>
    <row r="11" spans="1:15" s="2" customFormat="1" ht="41.25" customHeight="1" hidden="1">
      <c r="A11" s="12" t="s">
        <v>5</v>
      </c>
      <c r="B11" s="13" t="s">
        <v>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f>G11/G62*100</f>
        <v>0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 t="e">
        <f t="shared" si="4"/>
        <v>#DIV/0!</v>
      </c>
      <c r="M11" s="7" t="e">
        <f t="shared" si="5"/>
        <v>#DIV/0!</v>
      </c>
      <c r="N11" s="7" t="e">
        <f>G11/F11*100</f>
        <v>#DIV/0!</v>
      </c>
      <c r="O11" s="2">
        <f>G11/G62*100</f>
        <v>0</v>
      </c>
    </row>
    <row r="12" spans="1:15" s="2" customFormat="1" ht="15.75">
      <c r="A12" s="12" t="s">
        <v>85</v>
      </c>
      <c r="B12" s="13" t="s">
        <v>7</v>
      </c>
      <c r="C12" s="14">
        <v>100000</v>
      </c>
      <c r="D12" s="14">
        <f t="shared" si="0"/>
        <v>-96140</v>
      </c>
      <c r="E12" s="14">
        <v>3860</v>
      </c>
      <c r="F12" s="14">
        <v>0</v>
      </c>
      <c r="G12" s="14">
        <v>0</v>
      </c>
      <c r="H12" s="15">
        <f>G12/G62*100</f>
        <v>0</v>
      </c>
      <c r="I12" s="14">
        <f t="shared" si="1"/>
        <v>-100000</v>
      </c>
      <c r="J12" s="1">
        <f t="shared" si="2"/>
        <v>-3860</v>
      </c>
      <c r="K12" s="1">
        <f t="shared" si="3"/>
        <v>0</v>
      </c>
      <c r="L12" s="7">
        <f t="shared" si="4"/>
        <v>0</v>
      </c>
      <c r="M12" s="7">
        <f t="shared" si="5"/>
        <v>0</v>
      </c>
      <c r="N12" s="7">
        <v>0</v>
      </c>
      <c r="O12" s="2" t="e">
        <f>G12/#REF!*100</f>
        <v>#REF!</v>
      </c>
    </row>
    <row r="13" spans="1:15" s="2" customFormat="1" ht="31.5">
      <c r="A13" s="12" t="s">
        <v>90</v>
      </c>
      <c r="B13" s="13" t="s">
        <v>8</v>
      </c>
      <c r="C13" s="14">
        <v>37475381</v>
      </c>
      <c r="D13" s="14">
        <f t="shared" si="0"/>
        <v>-19728040.92</v>
      </c>
      <c r="E13" s="14">
        <v>17747340.08</v>
      </c>
      <c r="F13" s="14">
        <v>10410494.99</v>
      </c>
      <c r="G13" s="14">
        <v>10410044.99</v>
      </c>
      <c r="H13" s="15">
        <f>G13/G62*100</f>
        <v>3.3807392795655344</v>
      </c>
      <c r="I13" s="14">
        <f t="shared" si="1"/>
        <v>-27065336.009999998</v>
      </c>
      <c r="J13" s="1">
        <f t="shared" si="2"/>
        <v>-7337295.089999998</v>
      </c>
      <c r="K13" s="1">
        <f t="shared" si="3"/>
        <v>-450</v>
      </c>
      <c r="L13" s="7">
        <f t="shared" si="4"/>
        <v>27.778356649662882</v>
      </c>
      <c r="M13" s="7">
        <f t="shared" si="5"/>
        <v>58.65693080244395</v>
      </c>
      <c r="N13" s="7">
        <f t="shared" si="6"/>
        <v>99.99567743896489</v>
      </c>
      <c r="O13" s="2">
        <f>G13/G62*100</f>
        <v>3.3807392795655344</v>
      </c>
    </row>
    <row r="14" spans="1:15" s="10" customFormat="1" ht="31.5">
      <c r="A14" s="31" t="s">
        <v>36</v>
      </c>
      <c r="B14" s="32" t="s">
        <v>37</v>
      </c>
      <c r="C14" s="8">
        <f>SUM(C6:C13)</f>
        <v>74287494</v>
      </c>
      <c r="D14" s="8">
        <f>SUM(D6:D13)</f>
        <v>-17703926.81</v>
      </c>
      <c r="E14" s="8">
        <f>SUM(E6:E13)</f>
        <v>56583567.19</v>
      </c>
      <c r="F14" s="8">
        <f>SUM(F6:F13)</f>
        <v>37204524.64</v>
      </c>
      <c r="G14" s="8">
        <f>SUM(G6:G13)</f>
        <v>37192235.870000005</v>
      </c>
      <c r="H14" s="9">
        <f>H6+H7+H8+H9+H10+H12+H13+H12</f>
        <v>12.078454302681667</v>
      </c>
      <c r="I14" s="8">
        <f t="shared" si="1"/>
        <v>-37095258.129999995</v>
      </c>
      <c r="J14" s="8">
        <f t="shared" si="2"/>
        <v>-19391331.319999993</v>
      </c>
      <c r="K14" s="8">
        <f t="shared" si="3"/>
        <v>-12288.769999995828</v>
      </c>
      <c r="L14" s="7">
        <f t="shared" si="4"/>
        <v>50.0652719150817</v>
      </c>
      <c r="M14" s="7">
        <f t="shared" si="5"/>
        <v>65.72974755217092</v>
      </c>
      <c r="N14" s="7">
        <f t="shared" si="6"/>
        <v>99.96696968952324</v>
      </c>
      <c r="O14" s="2">
        <f>G14/G62*100</f>
        <v>12.078454302681669</v>
      </c>
    </row>
    <row r="15" spans="1:15" s="10" customFormat="1" ht="30.75" customHeight="1">
      <c r="A15" s="33" t="s">
        <v>121</v>
      </c>
      <c r="B15" s="34" t="s">
        <v>124</v>
      </c>
      <c r="C15" s="1">
        <v>440100</v>
      </c>
      <c r="D15" s="1">
        <f t="shared" si="0"/>
        <v>55900</v>
      </c>
      <c r="E15" s="1">
        <v>496000</v>
      </c>
      <c r="F15" s="1">
        <v>301640.42</v>
      </c>
      <c r="G15" s="1">
        <v>301640.42</v>
      </c>
      <c r="H15" s="7">
        <f>G15/G62*100</f>
        <v>0.0979599624380341</v>
      </c>
      <c r="I15" s="8">
        <f t="shared" si="1"/>
        <v>-138459.58000000002</v>
      </c>
      <c r="J15" s="8">
        <f t="shared" si="2"/>
        <v>-194359.58000000002</v>
      </c>
      <c r="K15" s="8">
        <f t="shared" si="3"/>
        <v>0</v>
      </c>
      <c r="L15" s="7">
        <f t="shared" si="4"/>
        <v>68.5390638491252</v>
      </c>
      <c r="M15" s="7">
        <f t="shared" si="5"/>
        <v>60.814600806451615</v>
      </c>
      <c r="N15" s="7">
        <f t="shared" si="6"/>
        <v>100</v>
      </c>
      <c r="O15" s="2"/>
    </row>
    <row r="16" spans="1:15" s="10" customFormat="1" ht="15.75">
      <c r="A16" s="31" t="s">
        <v>122</v>
      </c>
      <c r="B16" s="32" t="s">
        <v>123</v>
      </c>
      <c r="C16" s="8">
        <f aca="true" t="shared" si="7" ref="C16:H16">C15</f>
        <v>440100</v>
      </c>
      <c r="D16" s="8">
        <f t="shared" si="7"/>
        <v>55900</v>
      </c>
      <c r="E16" s="8">
        <f t="shared" si="7"/>
        <v>496000</v>
      </c>
      <c r="F16" s="8">
        <f t="shared" si="7"/>
        <v>301640.42</v>
      </c>
      <c r="G16" s="8">
        <f t="shared" si="7"/>
        <v>301640.42</v>
      </c>
      <c r="H16" s="9">
        <f t="shared" si="7"/>
        <v>0.0979599624380341</v>
      </c>
      <c r="I16" s="8">
        <f>G16-C16</f>
        <v>-138459.58000000002</v>
      </c>
      <c r="J16" s="8">
        <f>G16-E16</f>
        <v>-194359.58000000002</v>
      </c>
      <c r="K16" s="8">
        <f>G16-F16</f>
        <v>0</v>
      </c>
      <c r="L16" s="7">
        <f>G16/C16*100</f>
        <v>68.5390638491252</v>
      </c>
      <c r="M16" s="7">
        <f>G16/E16*100</f>
        <v>60.814600806451615</v>
      </c>
      <c r="N16" s="7">
        <f>G16/F16*100</f>
        <v>100</v>
      </c>
      <c r="O16" s="2"/>
    </row>
    <row r="17" spans="1:15" s="2" customFormat="1" ht="69" customHeight="1">
      <c r="A17" s="33" t="s">
        <v>115</v>
      </c>
      <c r="B17" s="34" t="s">
        <v>116</v>
      </c>
      <c r="C17" s="1">
        <v>2598855</v>
      </c>
      <c r="D17" s="1">
        <f>E17-C17</f>
        <v>1395364.58</v>
      </c>
      <c r="E17" s="1">
        <v>3994219.58</v>
      </c>
      <c r="F17" s="1">
        <v>1559300.78</v>
      </c>
      <c r="G17" s="1">
        <v>1559300.78</v>
      </c>
      <c r="H17" s="7">
        <f>G17/G62*100</f>
        <v>0.506394487311738</v>
      </c>
      <c r="I17" s="1">
        <f t="shared" si="1"/>
        <v>-1039554.22</v>
      </c>
      <c r="J17" s="1">
        <f t="shared" si="2"/>
        <v>-2434918.8</v>
      </c>
      <c r="K17" s="1">
        <f t="shared" si="3"/>
        <v>0</v>
      </c>
      <c r="L17" s="7">
        <f t="shared" si="4"/>
        <v>59.999529792928044</v>
      </c>
      <c r="M17" s="7">
        <f t="shared" si="5"/>
        <v>39.038934859960804</v>
      </c>
      <c r="N17" s="7">
        <f t="shared" si="6"/>
        <v>100</v>
      </c>
      <c r="O17" s="2">
        <f>G17/G62*100</f>
        <v>0.506394487311738</v>
      </c>
    </row>
    <row r="18" spans="1:15" s="2" customFormat="1" ht="56.25" customHeight="1" hidden="1">
      <c r="A18" s="33" t="s">
        <v>82</v>
      </c>
      <c r="B18" s="34" t="s">
        <v>57</v>
      </c>
      <c r="C18" s="1">
        <v>0</v>
      </c>
      <c r="D18" s="1">
        <f>E18-C18</f>
        <v>1438461.84</v>
      </c>
      <c r="E18" s="1">
        <v>1438461.84</v>
      </c>
      <c r="F18" s="1">
        <v>265949.95</v>
      </c>
      <c r="G18" s="1">
        <v>265949.95</v>
      </c>
      <c r="H18" s="7" t="e">
        <f>G18/G63*100</f>
        <v>#DIV/0!</v>
      </c>
      <c r="I18" s="1">
        <f t="shared" si="1"/>
        <v>265949.95</v>
      </c>
      <c r="J18" s="1">
        <f t="shared" si="2"/>
        <v>-1172511.8900000001</v>
      </c>
      <c r="K18" s="1">
        <f>G18-F18</f>
        <v>0</v>
      </c>
      <c r="L18" s="7" t="e">
        <f>G18/C18*100</f>
        <v>#DIV/0!</v>
      </c>
      <c r="M18" s="7">
        <f>G18/E18*100</f>
        <v>18.48849532219777</v>
      </c>
      <c r="N18" s="7">
        <f>G18/F18*100</f>
        <v>100</v>
      </c>
      <c r="O18" s="2">
        <f>G18/G62*100</f>
        <v>0.08636921773413872</v>
      </c>
    </row>
    <row r="19" spans="1:14" s="2" customFormat="1" ht="40.5" customHeight="1">
      <c r="A19" s="33" t="s">
        <v>125</v>
      </c>
      <c r="B19" s="34" t="s">
        <v>126</v>
      </c>
      <c r="C19" s="1">
        <v>6296681</v>
      </c>
      <c r="D19" s="1">
        <f>E19-C19</f>
        <v>789515.5999999996</v>
      </c>
      <c r="E19" s="1">
        <v>7086196.6</v>
      </c>
      <c r="F19" s="1">
        <v>4952615.54</v>
      </c>
      <c r="G19" s="1">
        <v>4952615.54</v>
      </c>
      <c r="H19" s="7">
        <f>G19/G62*100</f>
        <v>1.6083986100683192</v>
      </c>
      <c r="I19" s="1">
        <f t="shared" si="1"/>
        <v>-1344065.46</v>
      </c>
      <c r="J19" s="1">
        <f t="shared" si="2"/>
        <v>-2133581.0599999996</v>
      </c>
      <c r="K19" s="1">
        <f>G19-F19</f>
        <v>0</v>
      </c>
      <c r="L19" s="7">
        <f>G19/C19*100</f>
        <v>78.65438220548255</v>
      </c>
      <c r="M19" s="7">
        <f>G19/E19*100</f>
        <v>69.89102644992944</v>
      </c>
      <c r="N19" s="7">
        <f>G19/F19*100</f>
        <v>100</v>
      </c>
    </row>
    <row r="20" spans="1:14" s="2" customFormat="1" ht="51.75" customHeight="1" hidden="1">
      <c r="A20" s="33" t="s">
        <v>132</v>
      </c>
      <c r="B20" s="34" t="s">
        <v>133</v>
      </c>
      <c r="C20" s="1">
        <v>0</v>
      </c>
      <c r="D20" s="1">
        <f>E20-C20</f>
        <v>0</v>
      </c>
      <c r="E20" s="1">
        <v>0</v>
      </c>
      <c r="F20" s="1">
        <v>0</v>
      </c>
      <c r="G20" s="1">
        <v>0</v>
      </c>
      <c r="H20" s="7">
        <f>G20/G62*100</f>
        <v>0</v>
      </c>
      <c r="I20" s="1"/>
      <c r="J20" s="1"/>
      <c r="K20" s="1"/>
      <c r="L20" s="7"/>
      <c r="M20" s="7"/>
      <c r="N20" s="7"/>
    </row>
    <row r="21" spans="1:14" s="2" customFormat="1" ht="56.25" customHeight="1">
      <c r="A21" s="33" t="s">
        <v>82</v>
      </c>
      <c r="B21" s="34" t="s">
        <v>57</v>
      </c>
      <c r="C21" s="1">
        <v>111195</v>
      </c>
      <c r="D21" s="1">
        <f>E21-C21</f>
        <v>1141352.4</v>
      </c>
      <c r="E21" s="1">
        <v>1252547.4</v>
      </c>
      <c r="F21" s="1">
        <v>80705.36</v>
      </c>
      <c r="G21" s="1">
        <v>28080</v>
      </c>
      <c r="H21" s="7">
        <v>0</v>
      </c>
      <c r="I21" s="1">
        <f t="shared" si="1"/>
        <v>-83115</v>
      </c>
      <c r="J21" s="1">
        <f t="shared" si="2"/>
        <v>-1224467.4</v>
      </c>
      <c r="K21" s="1">
        <f>G21-F21</f>
        <v>-52625.36</v>
      </c>
      <c r="L21" s="7">
        <f>G21/C21*100</f>
        <v>25.252934034803726</v>
      </c>
      <c r="M21" s="7">
        <f>G21/E21*100</f>
        <v>2.2418313271018726</v>
      </c>
      <c r="N21" s="7">
        <f>G21/F21*100</f>
        <v>34.79322810777376</v>
      </c>
    </row>
    <row r="22" spans="1:15" s="10" customFormat="1" ht="47.25">
      <c r="A22" s="28" t="s">
        <v>38</v>
      </c>
      <c r="B22" s="26" t="s">
        <v>39</v>
      </c>
      <c r="C22" s="19">
        <f>C17+C19+C21+C20</f>
        <v>9006731</v>
      </c>
      <c r="D22" s="19">
        <f>D17+D19+D21+D20</f>
        <v>3326232.5799999996</v>
      </c>
      <c r="E22" s="19">
        <f>E17+E19+E21+E20</f>
        <v>12332963.58</v>
      </c>
      <c r="F22" s="19">
        <f>F17+F19+F21+F20</f>
        <v>6592621.680000001</v>
      </c>
      <c r="G22" s="19">
        <f>G17+G19+G21+G20</f>
        <v>6539996.32</v>
      </c>
      <c r="H22" s="24">
        <f>H17+H19+H21</f>
        <v>2.114793097380057</v>
      </c>
      <c r="I22" s="14">
        <f t="shared" si="1"/>
        <v>-2466734.6799999997</v>
      </c>
      <c r="J22" s="1">
        <f t="shared" si="2"/>
        <v>-5792967.26</v>
      </c>
      <c r="K22" s="1">
        <f t="shared" si="3"/>
        <v>-52625.360000000335</v>
      </c>
      <c r="L22" s="7">
        <f t="shared" si="4"/>
        <v>72.61231983058003</v>
      </c>
      <c r="M22" s="7">
        <f>G22/E22*100</f>
        <v>53.02858698622703</v>
      </c>
      <c r="N22" s="7">
        <f>G22/F22*100</f>
        <v>99.20175367927376</v>
      </c>
      <c r="O22" s="2">
        <f>G22/G62*100</f>
        <v>2.1239122855354777</v>
      </c>
    </row>
    <row r="23" spans="1:15" s="2" customFormat="1" ht="31.5">
      <c r="A23" s="12" t="s">
        <v>9</v>
      </c>
      <c r="B23" s="13" t="s">
        <v>10</v>
      </c>
      <c r="C23" s="14">
        <v>2870200</v>
      </c>
      <c r="D23" s="14">
        <f>E23-C23</f>
        <v>276724.25</v>
      </c>
      <c r="E23" s="14">
        <v>3146924.25</v>
      </c>
      <c r="F23" s="14">
        <v>3132758.85</v>
      </c>
      <c r="G23" s="14">
        <v>2925258.85</v>
      </c>
      <c r="H23" s="15">
        <f>G23/G62*100</f>
        <v>0.9499994963126192</v>
      </c>
      <c r="I23" s="14">
        <f t="shared" si="1"/>
        <v>55058.85000000009</v>
      </c>
      <c r="J23" s="1">
        <f t="shared" si="2"/>
        <v>-221665.3999999999</v>
      </c>
      <c r="K23" s="1">
        <f t="shared" si="3"/>
        <v>-207500</v>
      </c>
      <c r="L23" s="7">
        <f t="shared" si="4"/>
        <v>101.91829315030311</v>
      </c>
      <c r="M23" s="7">
        <f t="shared" si="5"/>
        <v>92.95612533412586</v>
      </c>
      <c r="N23" s="7">
        <f t="shared" si="6"/>
        <v>93.37644517387605</v>
      </c>
      <c r="O23" s="2">
        <f>G23/G62*100</f>
        <v>0.9499994963126192</v>
      </c>
    </row>
    <row r="24" spans="1:15" s="2" customFormat="1" ht="15.75">
      <c r="A24" s="12" t="s">
        <v>89</v>
      </c>
      <c r="B24" s="13" t="s">
        <v>105</v>
      </c>
      <c r="C24" s="14">
        <v>6725800</v>
      </c>
      <c r="D24" s="14">
        <f>E24-C24</f>
        <v>0</v>
      </c>
      <c r="E24" s="14">
        <v>6725800</v>
      </c>
      <c r="F24" s="14">
        <v>6322075.66</v>
      </c>
      <c r="G24" s="14">
        <v>6322075.66</v>
      </c>
      <c r="H24" s="15">
        <f>G24/G62*100</f>
        <v>2.0531409357671953</v>
      </c>
      <c r="I24" s="14">
        <f t="shared" si="1"/>
        <v>-403724.33999999985</v>
      </c>
      <c r="J24" s="1">
        <f t="shared" si="2"/>
        <v>-403724.33999999985</v>
      </c>
      <c r="K24" s="1">
        <f t="shared" si="3"/>
        <v>0</v>
      </c>
      <c r="L24" s="7">
        <f t="shared" si="4"/>
        <v>93.99737815575843</v>
      </c>
      <c r="M24" s="7">
        <f t="shared" si="5"/>
        <v>93.99737815575843</v>
      </c>
      <c r="N24" s="7">
        <f t="shared" si="6"/>
        <v>100</v>
      </c>
      <c r="O24" s="2">
        <f>G24/G62*100</f>
        <v>2.0531409357671953</v>
      </c>
    </row>
    <row r="25" spans="1:15" s="2" customFormat="1" ht="15.75">
      <c r="A25" s="12" t="s">
        <v>11</v>
      </c>
      <c r="B25" s="13" t="s">
        <v>12</v>
      </c>
      <c r="C25" s="14">
        <v>1839047</v>
      </c>
      <c r="D25" s="14">
        <f>E25-C25</f>
        <v>-111561.44999999995</v>
      </c>
      <c r="E25" s="14">
        <v>1727485.55</v>
      </c>
      <c r="F25" s="14">
        <v>1229100.93</v>
      </c>
      <c r="G25" s="14">
        <v>1229100.93</v>
      </c>
      <c r="H25" s="15">
        <f>G25/G62*100</f>
        <v>0.39915963827179657</v>
      </c>
      <c r="I25" s="14">
        <f t="shared" si="1"/>
        <v>-609946.0700000001</v>
      </c>
      <c r="J25" s="1">
        <f t="shared" si="2"/>
        <v>-498384.6200000001</v>
      </c>
      <c r="K25" s="1">
        <f t="shared" si="3"/>
        <v>0</v>
      </c>
      <c r="L25" s="7">
        <f t="shared" si="4"/>
        <v>66.83357902217834</v>
      </c>
      <c r="M25" s="7">
        <f t="shared" si="5"/>
        <v>71.14970831449212</v>
      </c>
      <c r="N25" s="7">
        <f t="shared" si="6"/>
        <v>100</v>
      </c>
      <c r="O25" s="2">
        <f>G25/G62*100</f>
        <v>0.39915963827179657</v>
      </c>
    </row>
    <row r="26" spans="1:15" s="2" customFormat="1" ht="31.5">
      <c r="A26" s="12" t="s">
        <v>83</v>
      </c>
      <c r="B26" s="13" t="s">
        <v>114</v>
      </c>
      <c r="C26" s="14">
        <v>50871800</v>
      </c>
      <c r="D26" s="14">
        <f>E26-C26</f>
        <v>3333849.0200000033</v>
      </c>
      <c r="E26" s="14">
        <v>54205649.02</v>
      </c>
      <c r="F26" s="14">
        <v>33517017.8</v>
      </c>
      <c r="G26" s="14">
        <v>25597600.15</v>
      </c>
      <c r="H26" s="15">
        <f>G26/G62*100</f>
        <v>8.313010402245881</v>
      </c>
      <c r="I26" s="14">
        <f t="shared" si="1"/>
        <v>-25274199.85</v>
      </c>
      <c r="J26" s="1">
        <f t="shared" si="2"/>
        <v>-28608048.870000005</v>
      </c>
      <c r="K26" s="1">
        <f t="shared" si="3"/>
        <v>-7919417.650000002</v>
      </c>
      <c r="L26" s="7">
        <f t="shared" si="4"/>
        <v>50.31785812571994</v>
      </c>
      <c r="M26" s="7">
        <f t="shared" si="5"/>
        <v>47.223122705449704</v>
      </c>
      <c r="N26" s="7">
        <f t="shared" si="6"/>
        <v>76.37195022165724</v>
      </c>
      <c r="O26" s="2">
        <f>G26/G62*100</f>
        <v>8.313010402245881</v>
      </c>
    </row>
    <row r="27" spans="1:15" s="2" customFormat="1" ht="31.5">
      <c r="A27" s="12" t="s">
        <v>84</v>
      </c>
      <c r="B27" s="13" t="s">
        <v>13</v>
      </c>
      <c r="C27" s="14">
        <v>225000</v>
      </c>
      <c r="D27" s="14">
        <f>E27-C27</f>
        <v>3248647</v>
      </c>
      <c r="E27" s="14">
        <v>3473647</v>
      </c>
      <c r="F27" s="14">
        <v>2941103.4</v>
      </c>
      <c r="G27" s="14">
        <v>2941103.4</v>
      </c>
      <c r="H27" s="15">
        <f>G27/G62*100</f>
        <v>0.9551451313798544</v>
      </c>
      <c r="I27" s="14">
        <f t="shared" si="1"/>
        <v>2716103.4</v>
      </c>
      <c r="J27" s="1">
        <f t="shared" si="2"/>
        <v>-532543.6000000001</v>
      </c>
      <c r="K27" s="1">
        <f t="shared" si="3"/>
        <v>0</v>
      </c>
      <c r="L27" s="7">
        <f t="shared" si="4"/>
        <v>1307.1570666666667</v>
      </c>
      <c r="M27" s="7">
        <f t="shared" si="5"/>
        <v>84.6690351667858</v>
      </c>
      <c r="N27" s="7">
        <f t="shared" si="6"/>
        <v>100</v>
      </c>
      <c r="O27" s="2">
        <f>G27/G62*100</f>
        <v>0.9551451313798544</v>
      </c>
    </row>
    <row r="28" spans="1:15" s="10" customFormat="1" ht="15.75">
      <c r="A28" s="28" t="s">
        <v>40</v>
      </c>
      <c r="B28" s="26" t="s">
        <v>41</v>
      </c>
      <c r="C28" s="19">
        <f>SUM(C23:C27)</f>
        <v>62531847</v>
      </c>
      <c r="D28" s="19">
        <f>SUM(D23:D27)</f>
        <v>6747658.820000003</v>
      </c>
      <c r="E28" s="19">
        <f>SUM(E23:E27)</f>
        <v>69279505.82000001</v>
      </c>
      <c r="F28" s="19">
        <f>SUM(F23:F27)</f>
        <v>47142056.64</v>
      </c>
      <c r="G28" s="19">
        <f>SUM(G23:G27)</f>
        <v>39015138.989999995</v>
      </c>
      <c r="H28" s="24">
        <f>H23+H24+H25+H26+H27</f>
        <v>12.670455603977347</v>
      </c>
      <c r="I28" s="19">
        <f t="shared" si="1"/>
        <v>-23516708.010000005</v>
      </c>
      <c r="J28" s="8">
        <f t="shared" si="2"/>
        <v>-30264366.830000013</v>
      </c>
      <c r="K28" s="8">
        <f t="shared" si="3"/>
        <v>-8126917.650000006</v>
      </c>
      <c r="L28" s="9">
        <f t="shared" si="4"/>
        <v>62.392430196408554</v>
      </c>
      <c r="M28" s="9">
        <f t="shared" si="5"/>
        <v>56.31555613483732</v>
      </c>
      <c r="N28" s="9">
        <f t="shared" si="6"/>
        <v>82.7607910446904</v>
      </c>
      <c r="O28" s="2">
        <f>G28/G62*100</f>
        <v>12.670455603977345</v>
      </c>
    </row>
    <row r="29" spans="1:15" s="2" customFormat="1" ht="15.75">
      <c r="A29" s="12" t="s">
        <v>14</v>
      </c>
      <c r="B29" s="13" t="s">
        <v>15</v>
      </c>
      <c r="C29" s="14">
        <v>11324837</v>
      </c>
      <c r="D29" s="14">
        <f>E29-C29</f>
        <v>4839074.220000001</v>
      </c>
      <c r="E29" s="14">
        <v>16163911.22</v>
      </c>
      <c r="F29" s="14">
        <v>9817604.71</v>
      </c>
      <c r="G29" s="14">
        <v>9078261.15</v>
      </c>
      <c r="H29" s="15">
        <f>G29/G62*100</f>
        <v>2.9482326050887493</v>
      </c>
      <c r="I29" s="14">
        <f t="shared" si="1"/>
        <v>-2246575.8499999996</v>
      </c>
      <c r="J29" s="1">
        <f t="shared" si="2"/>
        <v>-7085650.07</v>
      </c>
      <c r="K29" s="1">
        <f t="shared" si="3"/>
        <v>-739343.5600000005</v>
      </c>
      <c r="L29" s="7">
        <f t="shared" si="4"/>
        <v>80.16240012990916</v>
      </c>
      <c r="M29" s="7">
        <f t="shared" si="5"/>
        <v>56.1637652325586</v>
      </c>
      <c r="N29" s="7">
        <f t="shared" si="6"/>
        <v>92.4692062693569</v>
      </c>
      <c r="O29" s="2">
        <f>G29/G62*100</f>
        <v>2.9482326050887493</v>
      </c>
    </row>
    <row r="30" spans="1:15" s="2" customFormat="1" ht="15.75">
      <c r="A30" s="12" t="s">
        <v>16</v>
      </c>
      <c r="B30" s="13" t="s">
        <v>17</v>
      </c>
      <c r="C30" s="14">
        <v>20675337.64</v>
      </c>
      <c r="D30" s="14">
        <f>E30-C30</f>
        <v>19553627.939999998</v>
      </c>
      <c r="E30" s="14">
        <v>40228965.58</v>
      </c>
      <c r="F30" s="14">
        <v>8262025.5</v>
      </c>
      <c r="G30" s="14">
        <v>6628452.16</v>
      </c>
      <c r="H30" s="15">
        <f>G30/G62*100</f>
        <v>2.152638975293517</v>
      </c>
      <c r="I30" s="14">
        <f t="shared" si="1"/>
        <v>-14046885.48</v>
      </c>
      <c r="J30" s="1">
        <f t="shared" si="2"/>
        <v>-33600513.42</v>
      </c>
      <c r="K30" s="1">
        <f t="shared" si="3"/>
        <v>-1633573.3399999999</v>
      </c>
      <c r="L30" s="7">
        <f t="shared" si="4"/>
        <v>32.059704539848084</v>
      </c>
      <c r="M30" s="7">
        <f t="shared" si="5"/>
        <v>16.47681481349191</v>
      </c>
      <c r="N30" s="7">
        <f t="shared" si="6"/>
        <v>80.22793151630917</v>
      </c>
      <c r="O30" s="2">
        <f>G30/G62*100</f>
        <v>2.152638975293517</v>
      </c>
    </row>
    <row r="31" spans="1:15" s="2" customFormat="1" ht="15.75">
      <c r="A31" s="12" t="s">
        <v>75</v>
      </c>
      <c r="B31" s="13" t="s">
        <v>76</v>
      </c>
      <c r="C31" s="14">
        <v>21275270</v>
      </c>
      <c r="D31" s="14">
        <f>E31-C31</f>
        <v>9836842.41</v>
      </c>
      <c r="E31" s="14">
        <v>31112112.41</v>
      </c>
      <c r="F31" s="14">
        <v>13298663.3</v>
      </c>
      <c r="G31" s="14">
        <v>13091663.3</v>
      </c>
      <c r="H31" s="15">
        <f>G31/G62*100</f>
        <v>4.251614704419885</v>
      </c>
      <c r="I31" s="14">
        <f t="shared" si="1"/>
        <v>-8183606.699999999</v>
      </c>
      <c r="J31" s="1">
        <f t="shared" si="2"/>
        <v>-18020449.11</v>
      </c>
      <c r="K31" s="1">
        <f t="shared" si="3"/>
        <v>-207000</v>
      </c>
      <c r="L31" s="7">
        <f t="shared" si="4"/>
        <v>61.53465173414956</v>
      </c>
      <c r="M31" s="7">
        <f t="shared" si="5"/>
        <v>42.078992025601266</v>
      </c>
      <c r="N31" s="7">
        <f t="shared" si="6"/>
        <v>98.44345258368938</v>
      </c>
      <c r="O31" s="2">
        <f>G31/G62*100</f>
        <v>4.251614704419885</v>
      </c>
    </row>
    <row r="32" spans="1:15" s="10" customFormat="1" ht="31.5">
      <c r="A32" s="28" t="s">
        <v>42</v>
      </c>
      <c r="B32" s="26" t="s">
        <v>43</v>
      </c>
      <c r="C32" s="19">
        <f>SUM(C29:C31)</f>
        <v>53275444.64</v>
      </c>
      <c r="D32" s="19">
        <f>SUM(D29:D31)</f>
        <v>34229544.56999999</v>
      </c>
      <c r="E32" s="19">
        <f>SUM(E29:E31)</f>
        <v>87504989.21</v>
      </c>
      <c r="F32" s="19">
        <f>SUM(F29:F31)</f>
        <v>31378293.51</v>
      </c>
      <c r="G32" s="19">
        <f>SUM(G29:G31)</f>
        <v>28798376.61</v>
      </c>
      <c r="H32" s="24">
        <f>H29+H30+H31</f>
        <v>9.35248628480215</v>
      </c>
      <c r="I32" s="19">
        <f t="shared" si="1"/>
        <v>-24477068.03</v>
      </c>
      <c r="J32" s="8">
        <f t="shared" si="2"/>
        <v>-58706612.599999994</v>
      </c>
      <c r="K32" s="8">
        <f t="shared" si="3"/>
        <v>-2579916.9000000022</v>
      </c>
      <c r="L32" s="9">
        <f t="shared" si="4"/>
        <v>54.05562882600091</v>
      </c>
      <c r="M32" s="9">
        <f t="shared" si="5"/>
        <v>32.91055386669192</v>
      </c>
      <c r="N32" s="9">
        <f t="shared" si="6"/>
        <v>91.7780203720199</v>
      </c>
      <c r="O32" s="2">
        <f>G32/G62*100</f>
        <v>9.35248628480215</v>
      </c>
    </row>
    <row r="33" spans="1:15" s="2" customFormat="1" ht="47.25" hidden="1">
      <c r="A33" s="12" t="s">
        <v>87</v>
      </c>
      <c r="B33" s="13" t="s">
        <v>88</v>
      </c>
      <c r="C33" s="14">
        <v>0</v>
      </c>
      <c r="D33" s="14">
        <f>E33-C33</f>
        <v>0</v>
      </c>
      <c r="E33" s="14">
        <v>0</v>
      </c>
      <c r="F33" s="14">
        <v>0</v>
      </c>
      <c r="G33" s="14">
        <v>0</v>
      </c>
      <c r="H33" s="15" t="e">
        <f>G33/G60*100</f>
        <v>#DIV/0!</v>
      </c>
      <c r="I33" s="14">
        <f t="shared" si="1"/>
        <v>0</v>
      </c>
      <c r="J33" s="1">
        <f t="shared" si="2"/>
        <v>0</v>
      </c>
      <c r="K33" s="1">
        <f t="shared" si="3"/>
        <v>0</v>
      </c>
      <c r="L33" s="7" t="e">
        <f t="shared" si="4"/>
        <v>#DIV/0!</v>
      </c>
      <c r="M33" s="7" t="e">
        <f t="shared" si="5"/>
        <v>#DIV/0!</v>
      </c>
      <c r="N33" s="7" t="e">
        <f t="shared" si="6"/>
        <v>#DIV/0!</v>
      </c>
      <c r="O33" s="2" t="e">
        <f>G33/#REF!*100</f>
        <v>#REF!</v>
      </c>
    </row>
    <row r="34" spans="1:15" s="10" customFormat="1" ht="15.75" hidden="1">
      <c r="A34" s="28" t="s">
        <v>44</v>
      </c>
      <c r="B34" s="26" t="s">
        <v>45</v>
      </c>
      <c r="C34" s="19">
        <v>0</v>
      </c>
      <c r="D34" s="19">
        <f>D33</f>
        <v>0</v>
      </c>
      <c r="E34" s="19">
        <v>0</v>
      </c>
      <c r="F34" s="19">
        <f>F33</f>
        <v>0</v>
      </c>
      <c r="G34" s="19">
        <f>G33</f>
        <v>0</v>
      </c>
      <c r="H34" s="15" t="e">
        <f>G34/G61*100</f>
        <v>#DIV/0!</v>
      </c>
      <c r="I34" s="19">
        <f t="shared" si="1"/>
        <v>0</v>
      </c>
      <c r="J34" s="8">
        <f t="shared" si="2"/>
        <v>0</v>
      </c>
      <c r="K34" s="8">
        <f t="shared" si="3"/>
        <v>0</v>
      </c>
      <c r="L34" s="9" t="e">
        <f t="shared" si="4"/>
        <v>#DIV/0!</v>
      </c>
      <c r="M34" s="9" t="e">
        <f t="shared" si="5"/>
        <v>#DIV/0!</v>
      </c>
      <c r="N34" s="9" t="e">
        <f t="shared" si="6"/>
        <v>#DIV/0!</v>
      </c>
      <c r="O34" s="2" t="e">
        <f>G34/#REF!*100</f>
        <v>#REF!</v>
      </c>
    </row>
    <row r="35" spans="1:15" s="2" customFormat="1" ht="15.75">
      <c r="A35" s="12" t="s">
        <v>18</v>
      </c>
      <c r="B35" s="13" t="s">
        <v>19</v>
      </c>
      <c r="C35" s="14">
        <v>55720967.84</v>
      </c>
      <c r="D35" s="14">
        <f>E35-C35</f>
        <v>6701883.119999997</v>
      </c>
      <c r="E35" s="14">
        <v>62422850.96</v>
      </c>
      <c r="F35" s="14">
        <v>40676103.26</v>
      </c>
      <c r="G35" s="14">
        <v>40590676.32</v>
      </c>
      <c r="H35" s="15">
        <f>G35/G62*100</f>
        <v>13.182123031262194</v>
      </c>
      <c r="I35" s="14">
        <f t="shared" si="1"/>
        <v>-15130291.520000003</v>
      </c>
      <c r="J35" s="1">
        <f t="shared" si="2"/>
        <v>-21832174.64</v>
      </c>
      <c r="K35" s="1">
        <f t="shared" si="3"/>
        <v>-85426.93999999762</v>
      </c>
      <c r="L35" s="7">
        <f t="shared" si="4"/>
        <v>72.84632319480544</v>
      </c>
      <c r="M35" s="7">
        <f t="shared" si="5"/>
        <v>65.02534840327966</v>
      </c>
      <c r="N35" s="7">
        <f t="shared" si="6"/>
        <v>99.78998248811114</v>
      </c>
      <c r="O35" s="2">
        <f>G35/G62*100</f>
        <v>13.182123031262194</v>
      </c>
    </row>
    <row r="36" spans="1:15" s="2" customFormat="1" ht="15.75">
      <c r="A36" s="12" t="s">
        <v>20</v>
      </c>
      <c r="B36" s="13" t="s">
        <v>21</v>
      </c>
      <c r="C36" s="14">
        <v>105620580.6</v>
      </c>
      <c r="D36" s="14">
        <f>E36-C36</f>
        <v>32016888.400000006</v>
      </c>
      <c r="E36" s="14">
        <v>137637469</v>
      </c>
      <c r="F36" s="14">
        <v>91708110.91</v>
      </c>
      <c r="G36" s="14">
        <v>90389634.41</v>
      </c>
      <c r="H36" s="15">
        <f>G36/G62*100</f>
        <v>29.35470382779349</v>
      </c>
      <c r="I36" s="14">
        <f t="shared" si="1"/>
        <v>-15230946.189999998</v>
      </c>
      <c r="J36" s="1">
        <f t="shared" si="2"/>
        <v>-47247834.59</v>
      </c>
      <c r="K36" s="1">
        <f t="shared" si="3"/>
        <v>-1318476.5</v>
      </c>
      <c r="L36" s="7">
        <f t="shared" si="4"/>
        <v>85.57956592978623</v>
      </c>
      <c r="M36" s="7">
        <f t="shared" si="5"/>
        <v>65.67225848217247</v>
      </c>
      <c r="N36" s="7">
        <f t="shared" si="6"/>
        <v>98.56231200608427</v>
      </c>
      <c r="O36" s="2">
        <f>G36/G62*100</f>
        <v>29.35470382779349</v>
      </c>
    </row>
    <row r="37" spans="1:15" s="2" customFormat="1" ht="30.75" customHeight="1">
      <c r="A37" s="12" t="s">
        <v>117</v>
      </c>
      <c r="B37" s="13" t="s">
        <v>127</v>
      </c>
      <c r="C37" s="14">
        <v>12129020.99</v>
      </c>
      <c r="D37" s="14">
        <f>E37-C37</f>
        <v>38688.25999999978</v>
      </c>
      <c r="E37" s="14">
        <v>12167709.25</v>
      </c>
      <c r="F37" s="14">
        <v>8868983.05</v>
      </c>
      <c r="G37" s="14">
        <v>8868983.05</v>
      </c>
      <c r="H37" s="15">
        <f>G37/G62*100</f>
        <v>2.880267990747266</v>
      </c>
      <c r="I37" s="14">
        <f t="shared" si="1"/>
        <v>-3260037.9399999995</v>
      </c>
      <c r="J37" s="1">
        <f t="shared" si="2"/>
        <v>-3298726.1999999993</v>
      </c>
      <c r="K37" s="1">
        <f t="shared" si="3"/>
        <v>0</v>
      </c>
      <c r="L37" s="7">
        <f t="shared" si="4"/>
        <v>73.122002652252</v>
      </c>
      <c r="M37" s="7">
        <f t="shared" si="5"/>
        <v>72.88950506439822</v>
      </c>
      <c r="N37" s="7">
        <f t="shared" si="6"/>
        <v>100</v>
      </c>
      <c r="O37" s="2" t="e">
        <f>G37/#REF!*100</f>
        <v>#REF!</v>
      </c>
    </row>
    <row r="38" spans="1:15" s="2" customFormat="1" ht="39.75" customHeight="1">
      <c r="A38" s="12" t="s">
        <v>22</v>
      </c>
      <c r="B38" s="13" t="s">
        <v>23</v>
      </c>
      <c r="C38" s="14">
        <v>2839200</v>
      </c>
      <c r="D38" s="14">
        <f>E38-C38</f>
        <v>6413.799999999814</v>
      </c>
      <c r="E38" s="14">
        <v>2845613.8</v>
      </c>
      <c r="F38" s="14">
        <v>2360963.84</v>
      </c>
      <c r="G38" s="14">
        <v>1889630.97</v>
      </c>
      <c r="H38" s="15">
        <f>G38/G62*100</f>
        <v>0.6136716652328822</v>
      </c>
      <c r="I38" s="14">
        <f t="shared" si="1"/>
        <v>-949569.03</v>
      </c>
      <c r="J38" s="1">
        <f t="shared" si="2"/>
        <v>-955982.8299999998</v>
      </c>
      <c r="K38" s="1">
        <f t="shared" si="3"/>
        <v>-471332.8699999999</v>
      </c>
      <c r="L38" s="7">
        <f t="shared" si="4"/>
        <v>66.55504966187658</v>
      </c>
      <c r="M38" s="7">
        <f t="shared" si="5"/>
        <v>66.40503957353594</v>
      </c>
      <c r="N38" s="7">
        <f t="shared" si="6"/>
        <v>80.03642148115237</v>
      </c>
      <c r="O38" s="2">
        <f>G38/G62*100</f>
        <v>0.6136716652328822</v>
      </c>
    </row>
    <row r="39" spans="1:15" s="2" customFormat="1" ht="31.5">
      <c r="A39" s="12" t="s">
        <v>24</v>
      </c>
      <c r="B39" s="13" t="s">
        <v>25</v>
      </c>
      <c r="C39" s="14">
        <v>10152189.57</v>
      </c>
      <c r="D39" s="14">
        <f>E39-C39</f>
        <v>-2891188.1900000004</v>
      </c>
      <c r="E39" s="14">
        <v>7261001.38</v>
      </c>
      <c r="F39" s="14">
        <v>5078432.89</v>
      </c>
      <c r="G39" s="14">
        <v>5078432.89</v>
      </c>
      <c r="H39" s="15">
        <f>G39/G62*100</f>
        <v>1.6492587271575772</v>
      </c>
      <c r="I39" s="14">
        <f t="shared" si="1"/>
        <v>-5073756.680000001</v>
      </c>
      <c r="J39" s="1">
        <f t="shared" si="2"/>
        <v>-2182568.49</v>
      </c>
      <c r="K39" s="1">
        <f t="shared" si="3"/>
        <v>0</v>
      </c>
      <c r="L39" s="7">
        <f t="shared" si="4"/>
        <v>50.02303054906411</v>
      </c>
      <c r="M39" s="7">
        <f t="shared" si="5"/>
        <v>69.94121918208477</v>
      </c>
      <c r="N39" s="7">
        <f t="shared" si="6"/>
        <v>100</v>
      </c>
      <c r="O39" s="2">
        <f>G39/G62*100</f>
        <v>1.6492587271575772</v>
      </c>
    </row>
    <row r="40" spans="1:15" s="10" customFormat="1" ht="15.75">
      <c r="A40" s="28" t="s">
        <v>46</v>
      </c>
      <c r="B40" s="26" t="s">
        <v>47</v>
      </c>
      <c r="C40" s="19">
        <f>SUM(C35:C39)</f>
        <v>186461959</v>
      </c>
      <c r="D40" s="19">
        <f>SUM(D35:D39)</f>
        <v>35872685.39</v>
      </c>
      <c r="E40" s="19">
        <f>SUM(E35:E39)</f>
        <v>222334644.39000002</v>
      </c>
      <c r="F40" s="19">
        <f>SUM(F35:F39)</f>
        <v>148692593.95</v>
      </c>
      <c r="G40" s="19">
        <f>SUM(G35:G39)</f>
        <v>146817357.64</v>
      </c>
      <c r="H40" s="24">
        <f>H35+H36+H37+H38+H39</f>
        <v>47.6800252421934</v>
      </c>
      <c r="I40" s="19">
        <f t="shared" si="1"/>
        <v>-39644601.360000014</v>
      </c>
      <c r="J40" s="8">
        <f t="shared" si="2"/>
        <v>-75517286.75000003</v>
      </c>
      <c r="K40" s="8">
        <f t="shared" si="3"/>
        <v>-1875236.3100000024</v>
      </c>
      <c r="L40" s="9">
        <f t="shared" si="4"/>
        <v>78.73850431872809</v>
      </c>
      <c r="M40" s="9">
        <f t="shared" si="5"/>
        <v>66.03440414911937</v>
      </c>
      <c r="N40" s="9">
        <f t="shared" si="6"/>
        <v>98.73885022771842</v>
      </c>
      <c r="O40" s="2">
        <f>G40/G62*100</f>
        <v>47.6800252421934</v>
      </c>
    </row>
    <row r="41" spans="1:15" s="2" customFormat="1" ht="15.75">
      <c r="A41" s="12" t="s">
        <v>26</v>
      </c>
      <c r="B41" s="13" t="s">
        <v>27</v>
      </c>
      <c r="C41" s="14">
        <v>24377650</v>
      </c>
      <c r="D41" s="14">
        <f>E41-C41</f>
        <v>-254953.51000000164</v>
      </c>
      <c r="E41" s="14">
        <v>24122696.49</v>
      </c>
      <c r="F41" s="14">
        <v>16131577.17</v>
      </c>
      <c r="G41" s="14">
        <v>16090925.67</v>
      </c>
      <c r="H41" s="15">
        <f>G41/G62*100</f>
        <v>5.225647392436328</v>
      </c>
      <c r="I41" s="14">
        <f t="shared" si="1"/>
        <v>-8286724.33</v>
      </c>
      <c r="J41" s="1">
        <f t="shared" si="2"/>
        <v>-8031770.819999998</v>
      </c>
      <c r="K41" s="1">
        <f t="shared" si="3"/>
        <v>-40651.5</v>
      </c>
      <c r="L41" s="7">
        <f t="shared" si="4"/>
        <v>66.00687789840283</v>
      </c>
      <c r="M41" s="7">
        <f t="shared" si="5"/>
        <v>66.7045065905897</v>
      </c>
      <c r="N41" s="7">
        <f t="shared" si="6"/>
        <v>99.74800046163124</v>
      </c>
      <c r="O41" s="2">
        <f>G41/G62*100</f>
        <v>5.225647392436328</v>
      </c>
    </row>
    <row r="42" spans="1:15" s="2" customFormat="1" ht="50.25" customHeight="1">
      <c r="A42" s="12" t="s">
        <v>91</v>
      </c>
      <c r="B42" s="13" t="s">
        <v>28</v>
      </c>
      <c r="C42" s="14">
        <v>8368043</v>
      </c>
      <c r="D42" s="14">
        <f>E42-C42</f>
        <v>929452.3100000005</v>
      </c>
      <c r="E42" s="14">
        <v>9297495.31</v>
      </c>
      <c r="F42" s="14">
        <v>5571187.81</v>
      </c>
      <c r="G42" s="14">
        <v>5571187.81</v>
      </c>
      <c r="H42" s="15">
        <f>G42/G62*100</f>
        <v>1.809284540191376</v>
      </c>
      <c r="I42" s="14">
        <f t="shared" si="1"/>
        <v>-2796855.1900000004</v>
      </c>
      <c r="J42" s="1">
        <f t="shared" si="2"/>
        <v>-3726307.500000001</v>
      </c>
      <c r="K42" s="1">
        <f t="shared" si="3"/>
        <v>0</v>
      </c>
      <c r="L42" s="7">
        <f t="shared" si="4"/>
        <v>66.57695007064375</v>
      </c>
      <c r="M42" s="7">
        <f t="shared" si="5"/>
        <v>59.92138338599494</v>
      </c>
      <c r="N42" s="7">
        <f t="shared" si="6"/>
        <v>100</v>
      </c>
      <c r="O42" s="2">
        <f>G42/G62*100</f>
        <v>1.809284540191376</v>
      </c>
    </row>
    <row r="43" spans="1:15" s="10" customFormat="1" ht="15.75">
      <c r="A43" s="28" t="s">
        <v>48</v>
      </c>
      <c r="B43" s="26" t="s">
        <v>27</v>
      </c>
      <c r="C43" s="19">
        <f>SUM(C41:C42)</f>
        <v>32745693</v>
      </c>
      <c r="D43" s="19">
        <f>SUM(D41:D42)</f>
        <v>674498.7999999989</v>
      </c>
      <c r="E43" s="19">
        <f>SUM(E41:E42)</f>
        <v>33420191.799999997</v>
      </c>
      <c r="F43" s="19">
        <f>SUM(F41:F42)</f>
        <v>21702764.98</v>
      </c>
      <c r="G43" s="19">
        <f>SUM(G41:G42)</f>
        <v>21662113.48</v>
      </c>
      <c r="H43" s="24">
        <f>H41+H42</f>
        <v>7.034931932627704</v>
      </c>
      <c r="I43" s="19">
        <f t="shared" si="1"/>
        <v>-11083579.52</v>
      </c>
      <c r="J43" s="8">
        <f t="shared" si="2"/>
        <v>-11758078.319999997</v>
      </c>
      <c r="K43" s="8">
        <f t="shared" si="3"/>
        <v>-40651.5</v>
      </c>
      <c r="L43" s="9">
        <f t="shared" si="4"/>
        <v>66.15255777301766</v>
      </c>
      <c r="M43" s="9">
        <f t="shared" si="5"/>
        <v>64.81744213089765</v>
      </c>
      <c r="N43" s="9">
        <f t="shared" si="6"/>
        <v>99.81268976539413</v>
      </c>
      <c r="O43" s="2">
        <f>G43/G62*100</f>
        <v>7.034931932627705</v>
      </c>
    </row>
    <row r="44" spans="1:15" s="2" customFormat="1" ht="31.5" hidden="1">
      <c r="A44" s="12" t="s">
        <v>29</v>
      </c>
      <c r="B44" s="13" t="s">
        <v>111</v>
      </c>
      <c r="C44" s="14">
        <v>0</v>
      </c>
      <c r="D44" s="14">
        <f>E44-C44</f>
        <v>0</v>
      </c>
      <c r="E44" s="14">
        <v>0</v>
      </c>
      <c r="F44" s="14">
        <v>0</v>
      </c>
      <c r="G44" s="14">
        <v>0</v>
      </c>
      <c r="H44" s="15">
        <f>G44/G62*100</f>
        <v>0</v>
      </c>
      <c r="I44" s="14">
        <f t="shared" si="1"/>
        <v>0</v>
      </c>
      <c r="J44" s="1">
        <f t="shared" si="2"/>
        <v>0</v>
      </c>
      <c r="K44" s="1">
        <f t="shared" si="3"/>
        <v>0</v>
      </c>
      <c r="L44" s="9" t="e">
        <f t="shared" si="4"/>
        <v>#DIV/0!</v>
      </c>
      <c r="M44" s="9" t="e">
        <f t="shared" si="5"/>
        <v>#DIV/0!</v>
      </c>
      <c r="N44" s="9" t="e">
        <f t="shared" si="6"/>
        <v>#DIV/0!</v>
      </c>
      <c r="O44" s="2" t="e">
        <f>G44/#REF!*100</f>
        <v>#REF!</v>
      </c>
    </row>
    <row r="45" spans="1:14" s="2" customFormat="1" ht="15.75" hidden="1">
      <c r="A45" s="12" t="s">
        <v>119</v>
      </c>
      <c r="B45" s="13" t="s">
        <v>120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5">
        <f>G45/G62*100</f>
        <v>0</v>
      </c>
      <c r="I45" s="14">
        <f t="shared" si="1"/>
        <v>0</v>
      </c>
      <c r="J45" s="1">
        <f t="shared" si="2"/>
        <v>0</v>
      </c>
      <c r="K45" s="1">
        <f t="shared" si="3"/>
        <v>0</v>
      </c>
      <c r="L45" s="9" t="e">
        <f t="shared" si="4"/>
        <v>#DIV/0!</v>
      </c>
      <c r="M45" s="9" t="e">
        <f t="shared" si="5"/>
        <v>#DIV/0!</v>
      </c>
      <c r="N45" s="9" t="e">
        <f t="shared" si="6"/>
        <v>#DIV/0!</v>
      </c>
    </row>
    <row r="46" spans="1:15" s="2" customFormat="1" ht="30.75" customHeight="1">
      <c r="A46" s="12" t="s">
        <v>128</v>
      </c>
      <c r="B46" s="13" t="s">
        <v>129</v>
      </c>
      <c r="C46" s="14">
        <v>32800</v>
      </c>
      <c r="D46" s="14">
        <f>E46-C46</f>
        <v>12400</v>
      </c>
      <c r="E46" s="14">
        <v>45200</v>
      </c>
      <c r="F46" s="14">
        <v>45200</v>
      </c>
      <c r="G46" s="14">
        <v>0</v>
      </c>
      <c r="H46" s="15">
        <f>G46/G62*100</f>
        <v>0</v>
      </c>
      <c r="I46" s="14">
        <f t="shared" si="1"/>
        <v>-32800</v>
      </c>
      <c r="J46" s="1">
        <f t="shared" si="2"/>
        <v>-45200</v>
      </c>
      <c r="K46" s="1">
        <f t="shared" si="3"/>
        <v>-45200</v>
      </c>
      <c r="L46" s="7">
        <f>G46/C46*100</f>
        <v>0</v>
      </c>
      <c r="M46" s="7">
        <f t="shared" si="5"/>
        <v>0</v>
      </c>
      <c r="N46" s="7">
        <f t="shared" si="6"/>
        <v>0</v>
      </c>
      <c r="O46" s="2" t="e">
        <f>G46/#REF!*100</f>
        <v>#REF!</v>
      </c>
    </row>
    <row r="47" spans="1:15" s="10" customFormat="1" ht="15.75">
      <c r="A47" s="28" t="s">
        <v>49</v>
      </c>
      <c r="B47" s="26" t="s">
        <v>30</v>
      </c>
      <c r="C47" s="19">
        <f>SUM(C44:C46)</f>
        <v>32800</v>
      </c>
      <c r="D47" s="19">
        <f>SUM(D44:D46)</f>
        <v>12400</v>
      </c>
      <c r="E47" s="19">
        <f>SUM(E44:E46)</f>
        <v>45200</v>
      </c>
      <c r="F47" s="19">
        <f>SUM(F44:F46)</f>
        <v>45200</v>
      </c>
      <c r="G47" s="19">
        <f>SUM(G44:G46)</f>
        <v>0</v>
      </c>
      <c r="H47" s="24">
        <f>G47/G62*100</f>
        <v>0</v>
      </c>
      <c r="I47" s="19">
        <f t="shared" si="1"/>
        <v>-32800</v>
      </c>
      <c r="J47" s="8">
        <f t="shared" si="2"/>
        <v>-45200</v>
      </c>
      <c r="K47" s="8">
        <f t="shared" si="3"/>
        <v>-45200</v>
      </c>
      <c r="L47" s="9">
        <v>0</v>
      </c>
      <c r="M47" s="9">
        <f t="shared" si="5"/>
        <v>0</v>
      </c>
      <c r="N47" s="9">
        <f t="shared" si="6"/>
        <v>0</v>
      </c>
      <c r="O47" s="2" t="e">
        <f>G47/#REF!*100</f>
        <v>#REF!</v>
      </c>
    </row>
    <row r="48" spans="1:15" s="2" customFormat="1" ht="15.75">
      <c r="A48" s="12" t="s">
        <v>31</v>
      </c>
      <c r="B48" s="13" t="s">
        <v>32</v>
      </c>
      <c r="C48" s="14">
        <v>2135390.19</v>
      </c>
      <c r="D48" s="14">
        <f>E48-C48</f>
        <v>0</v>
      </c>
      <c r="E48" s="14">
        <v>2135390.19</v>
      </c>
      <c r="F48" s="14">
        <v>1581571.21</v>
      </c>
      <c r="G48" s="14">
        <v>1581571.21</v>
      </c>
      <c r="H48" s="15">
        <f>G48/G62*100</f>
        <v>0.5136269745436509</v>
      </c>
      <c r="I48" s="14">
        <f>G48-C48</f>
        <v>-553818.98</v>
      </c>
      <c r="J48" s="1">
        <f t="shared" si="2"/>
        <v>-553818.98</v>
      </c>
      <c r="K48" s="1">
        <f t="shared" si="3"/>
        <v>0</v>
      </c>
      <c r="L48" s="7">
        <f t="shared" si="4"/>
        <v>74.06474083314956</v>
      </c>
      <c r="M48" s="7">
        <f t="shared" si="5"/>
        <v>74.06474083314956</v>
      </c>
      <c r="N48" s="7">
        <f t="shared" si="6"/>
        <v>100</v>
      </c>
      <c r="O48" s="2">
        <f>G48/G62*100</f>
        <v>0.5136269745436509</v>
      </c>
    </row>
    <row r="49" spans="1:15" s="2" customFormat="1" ht="31.5">
      <c r="A49" s="12" t="s">
        <v>33</v>
      </c>
      <c r="B49" s="13" t="s">
        <v>34</v>
      </c>
      <c r="C49" s="14">
        <v>18101300</v>
      </c>
      <c r="D49" s="14">
        <f>E49-C49</f>
        <v>7559916.609999999</v>
      </c>
      <c r="E49" s="1">
        <v>25661216.61</v>
      </c>
      <c r="F49" s="14">
        <v>18663257</v>
      </c>
      <c r="G49" s="1">
        <v>18661650.15</v>
      </c>
      <c r="H49" s="15">
        <f>G49/G62*100</f>
        <v>6.060509223948613</v>
      </c>
      <c r="I49" s="14">
        <f t="shared" si="1"/>
        <v>560350.1499999985</v>
      </c>
      <c r="J49" s="1">
        <f t="shared" si="2"/>
        <v>-6999566.460000001</v>
      </c>
      <c r="K49" s="1">
        <f t="shared" si="3"/>
        <v>-1606.8500000014901</v>
      </c>
      <c r="L49" s="7">
        <f t="shared" si="4"/>
        <v>103.09563484390623</v>
      </c>
      <c r="M49" s="7">
        <f t="shared" si="5"/>
        <v>72.72316988559179</v>
      </c>
      <c r="N49" s="7">
        <f t="shared" si="6"/>
        <v>99.99139030234647</v>
      </c>
      <c r="O49" s="2">
        <f>G49/G62*100</f>
        <v>6.060509223948613</v>
      </c>
    </row>
    <row r="50" spans="1:15" s="2" customFormat="1" ht="15.75">
      <c r="A50" s="12" t="s">
        <v>52</v>
      </c>
      <c r="B50" s="13" t="s">
        <v>92</v>
      </c>
      <c r="C50" s="14">
        <v>13747928</v>
      </c>
      <c r="D50" s="14">
        <f>E50-C50</f>
        <v>36.40000000037253</v>
      </c>
      <c r="E50" s="14">
        <v>13747964.4</v>
      </c>
      <c r="F50" s="14">
        <v>11113210.6</v>
      </c>
      <c r="G50" s="14">
        <v>5978307</v>
      </c>
      <c r="H50" s="15">
        <f>G50/G62*100</f>
        <v>1.941499515094948</v>
      </c>
      <c r="I50" s="14">
        <f t="shared" si="1"/>
        <v>-7769621</v>
      </c>
      <c r="J50" s="1">
        <f t="shared" si="2"/>
        <v>-7769657.4</v>
      </c>
      <c r="K50" s="1">
        <f t="shared" si="3"/>
        <v>-5134903.6</v>
      </c>
      <c r="L50" s="7">
        <f t="shared" si="4"/>
        <v>43.4851491802983</v>
      </c>
      <c r="M50" s="7">
        <f t="shared" si="5"/>
        <v>43.48503404620396</v>
      </c>
      <c r="N50" s="7">
        <f t="shared" si="6"/>
        <v>53.79459829547368</v>
      </c>
      <c r="O50" s="2">
        <f>G50/G62*100</f>
        <v>1.941499515094948</v>
      </c>
    </row>
    <row r="51" spans="1:15" s="2" customFormat="1" ht="31.5">
      <c r="A51" s="12" t="s">
        <v>58</v>
      </c>
      <c r="B51" s="13" t="s">
        <v>59</v>
      </c>
      <c r="C51" s="14">
        <v>82900</v>
      </c>
      <c r="D51" s="14">
        <f>E51-C51</f>
        <v>-10.429999999993015</v>
      </c>
      <c r="E51" s="14">
        <v>82889.57</v>
      </c>
      <c r="F51" s="14">
        <v>49807.2</v>
      </c>
      <c r="G51" s="14">
        <v>6234.78</v>
      </c>
      <c r="H51" s="15">
        <f>G51/G62*100</f>
        <v>0.0020247910230645027</v>
      </c>
      <c r="I51" s="14">
        <f t="shared" si="1"/>
        <v>-76665.22</v>
      </c>
      <c r="J51" s="1">
        <f t="shared" si="2"/>
        <v>-76654.79000000001</v>
      </c>
      <c r="K51" s="1">
        <f t="shared" si="3"/>
        <v>-43572.42</v>
      </c>
      <c r="L51" s="7">
        <f>G51/C51*100</f>
        <v>7.520844390832328</v>
      </c>
      <c r="M51" s="7">
        <f t="shared" si="5"/>
        <v>7.521790739172611</v>
      </c>
      <c r="N51" s="7">
        <f>G51/F51*100</f>
        <v>12.517828747650942</v>
      </c>
      <c r="O51" s="2" t="e">
        <f>G51/#REF!*100</f>
        <v>#REF!</v>
      </c>
    </row>
    <row r="52" spans="1:15" s="10" customFormat="1" ht="15.75">
      <c r="A52" s="28" t="s">
        <v>50</v>
      </c>
      <c r="B52" s="26" t="s">
        <v>51</v>
      </c>
      <c r="C52" s="19">
        <f>SUM(C48:C51)</f>
        <v>34067518.19</v>
      </c>
      <c r="D52" s="19">
        <f>SUM(D48:D51)</f>
        <v>7559942.58</v>
      </c>
      <c r="E52" s="19">
        <f>SUM(E48:E51)</f>
        <v>41627460.77</v>
      </c>
      <c r="F52" s="19">
        <f>SUM(F48:F51)</f>
        <v>31407846.01</v>
      </c>
      <c r="G52" s="19">
        <f>SUM(G48:G51)</f>
        <v>26227763.14</v>
      </c>
      <c r="H52" s="24">
        <f>H48+H49+H50+H51</f>
        <v>8.517660504610276</v>
      </c>
      <c r="I52" s="19">
        <f t="shared" si="1"/>
        <v>-7839755.049999997</v>
      </c>
      <c r="J52" s="8">
        <f t="shared" si="2"/>
        <v>-15399697.630000003</v>
      </c>
      <c r="K52" s="8">
        <f t="shared" si="3"/>
        <v>-5180082.870000001</v>
      </c>
      <c r="L52" s="9">
        <f t="shared" si="4"/>
        <v>76.98759561446059</v>
      </c>
      <c r="M52" s="9">
        <f t="shared" si="5"/>
        <v>63.005916418764066</v>
      </c>
      <c r="N52" s="9">
        <f t="shared" si="6"/>
        <v>83.50704193993212</v>
      </c>
      <c r="O52" s="2">
        <f>G52/G62*100</f>
        <v>8.517660504610276</v>
      </c>
    </row>
    <row r="53" spans="1:15" s="2" customFormat="1" ht="15.75">
      <c r="A53" s="12" t="s">
        <v>53</v>
      </c>
      <c r="B53" s="13" t="s">
        <v>93</v>
      </c>
      <c r="C53" s="14">
        <v>446000</v>
      </c>
      <c r="D53" s="14">
        <f>E53-C53</f>
        <v>345446.24</v>
      </c>
      <c r="E53" s="14">
        <v>791446.24</v>
      </c>
      <c r="F53" s="14">
        <v>585169.1</v>
      </c>
      <c r="G53" s="14">
        <v>264515</v>
      </c>
      <c r="H53" s="15">
        <f>G53/G62*100</f>
        <v>0.08590320708443715</v>
      </c>
      <c r="I53" s="14">
        <f t="shared" si="1"/>
        <v>-181485</v>
      </c>
      <c r="J53" s="1">
        <f t="shared" si="2"/>
        <v>-526931.24</v>
      </c>
      <c r="K53" s="1">
        <f t="shared" si="3"/>
        <v>-320654.1</v>
      </c>
      <c r="L53" s="7">
        <f t="shared" si="4"/>
        <v>59.308295964125556</v>
      </c>
      <c r="M53" s="7">
        <f t="shared" si="5"/>
        <v>33.4217267871536</v>
      </c>
      <c r="N53" s="7">
        <f t="shared" si="6"/>
        <v>45.203172894809384</v>
      </c>
      <c r="O53" s="2">
        <f>G53/G62*100</f>
        <v>0.08590320708443715</v>
      </c>
    </row>
    <row r="54" spans="1:15" s="10" customFormat="1" ht="15.75">
      <c r="A54" s="28" t="s">
        <v>54</v>
      </c>
      <c r="B54" s="26" t="s">
        <v>77</v>
      </c>
      <c r="C54" s="19">
        <f>SUM(C53)</f>
        <v>446000</v>
      </c>
      <c r="D54" s="19">
        <f>SUM(D53)</f>
        <v>345446.24</v>
      </c>
      <c r="E54" s="19">
        <f>SUM(E53)</f>
        <v>791446.24</v>
      </c>
      <c r="F54" s="19">
        <f>SUM(F53)</f>
        <v>585169.1</v>
      </c>
      <c r="G54" s="19">
        <f>SUM(G53)</f>
        <v>264515</v>
      </c>
      <c r="H54" s="24">
        <f>G54/G62*100</f>
        <v>0.08590320708443715</v>
      </c>
      <c r="I54" s="19">
        <f t="shared" si="1"/>
        <v>-181485</v>
      </c>
      <c r="J54" s="8">
        <f t="shared" si="2"/>
        <v>-526931.24</v>
      </c>
      <c r="K54" s="8">
        <f t="shared" si="3"/>
        <v>-320654.1</v>
      </c>
      <c r="L54" s="9">
        <f t="shared" si="4"/>
        <v>59.308295964125556</v>
      </c>
      <c r="M54" s="9">
        <f t="shared" si="5"/>
        <v>33.4217267871536</v>
      </c>
      <c r="N54" s="7">
        <f t="shared" si="6"/>
        <v>45.203172894809384</v>
      </c>
      <c r="O54" s="2">
        <f>G54/G62*100</f>
        <v>0.08590320708443715</v>
      </c>
    </row>
    <row r="55" spans="1:15" s="2" customFormat="1" ht="31.5">
      <c r="A55" s="12" t="s">
        <v>94</v>
      </c>
      <c r="B55" s="13" t="s">
        <v>95</v>
      </c>
      <c r="C55" s="14">
        <v>692000</v>
      </c>
      <c r="D55" s="14">
        <f aca="true" t="shared" si="8" ref="D55:D60">E55-C55</f>
        <v>565190</v>
      </c>
      <c r="E55" s="14">
        <v>1257190</v>
      </c>
      <c r="F55" s="14">
        <v>1103010</v>
      </c>
      <c r="G55" s="14">
        <v>1103010</v>
      </c>
      <c r="H55" s="15">
        <f>G55/G62*100</f>
        <v>0.35821067404950574</v>
      </c>
      <c r="I55" s="14">
        <f t="shared" si="1"/>
        <v>411010</v>
      </c>
      <c r="J55" s="1">
        <f t="shared" si="2"/>
        <v>-154180</v>
      </c>
      <c r="K55" s="1">
        <f t="shared" si="3"/>
        <v>0</v>
      </c>
      <c r="L55" s="7">
        <f t="shared" si="4"/>
        <v>159.39450867052022</v>
      </c>
      <c r="M55" s="7">
        <f t="shared" si="5"/>
        <v>87.73614171286759</v>
      </c>
      <c r="N55" s="7">
        <f t="shared" si="6"/>
        <v>100</v>
      </c>
      <c r="O55" s="2">
        <f>G55/G62*100</f>
        <v>0.35821067404950574</v>
      </c>
    </row>
    <row r="56" spans="1:15" s="10" customFormat="1" ht="31.5">
      <c r="A56" s="28" t="s">
        <v>96</v>
      </c>
      <c r="B56" s="26" t="s">
        <v>98</v>
      </c>
      <c r="C56" s="19">
        <f>C55</f>
        <v>692000</v>
      </c>
      <c r="D56" s="19">
        <f t="shared" si="8"/>
        <v>565190</v>
      </c>
      <c r="E56" s="19">
        <f>E55</f>
        <v>1257190</v>
      </c>
      <c r="F56" s="19">
        <f>F55</f>
        <v>1103010</v>
      </c>
      <c r="G56" s="19">
        <f>SUM(G55)</f>
        <v>1103010</v>
      </c>
      <c r="H56" s="24">
        <f>G56/G62*100</f>
        <v>0.35821067404950574</v>
      </c>
      <c r="I56" s="19">
        <f t="shared" si="1"/>
        <v>411010</v>
      </c>
      <c r="J56" s="8">
        <f t="shared" si="2"/>
        <v>-154180</v>
      </c>
      <c r="K56" s="8">
        <f t="shared" si="3"/>
        <v>0</v>
      </c>
      <c r="L56" s="9">
        <f t="shared" si="4"/>
        <v>159.39450867052022</v>
      </c>
      <c r="M56" s="9">
        <f t="shared" si="5"/>
        <v>87.73614171286759</v>
      </c>
      <c r="N56" s="7">
        <f t="shared" si="6"/>
        <v>100</v>
      </c>
      <c r="O56" s="2">
        <f>G56/G62*100</f>
        <v>0.35821067404950574</v>
      </c>
    </row>
    <row r="57" spans="1:15" s="2" customFormat="1" ht="47.25" hidden="1">
      <c r="A57" s="12" t="s">
        <v>97</v>
      </c>
      <c r="B57" s="13" t="s">
        <v>99</v>
      </c>
      <c r="C57" s="14">
        <v>0</v>
      </c>
      <c r="D57" s="14">
        <f t="shared" si="8"/>
        <v>0</v>
      </c>
      <c r="E57" s="14">
        <v>0</v>
      </c>
      <c r="F57" s="14">
        <v>0</v>
      </c>
      <c r="G57" s="14">
        <v>0</v>
      </c>
      <c r="H57" s="19" t="e">
        <f>G57/G63*100</f>
        <v>#DIV/0!</v>
      </c>
      <c r="I57" s="14">
        <f t="shared" si="1"/>
        <v>0</v>
      </c>
      <c r="J57" s="1">
        <f t="shared" si="2"/>
        <v>0</v>
      </c>
      <c r="K57" s="1">
        <f t="shared" si="3"/>
        <v>0</v>
      </c>
      <c r="L57" s="7" t="e">
        <f t="shared" si="4"/>
        <v>#DIV/0!</v>
      </c>
      <c r="M57" s="7" t="e">
        <f t="shared" si="5"/>
        <v>#DIV/0!</v>
      </c>
      <c r="N57" s="7" t="e">
        <f t="shared" si="6"/>
        <v>#DIV/0!</v>
      </c>
      <c r="O57" s="2" t="e">
        <f>G57/#REF!*100</f>
        <v>#REF!</v>
      </c>
    </row>
    <row r="58" spans="1:15" s="10" customFormat="1" ht="47.25" hidden="1">
      <c r="A58" s="28" t="s">
        <v>100</v>
      </c>
      <c r="B58" s="26" t="s">
        <v>86</v>
      </c>
      <c r="C58" s="19">
        <f>SUM(C57)</f>
        <v>0</v>
      </c>
      <c r="D58" s="14">
        <f t="shared" si="8"/>
        <v>0</v>
      </c>
      <c r="E58" s="19">
        <f>SUM(E57)</f>
        <v>0</v>
      </c>
      <c r="F58" s="19">
        <f>SUM(F57)</f>
        <v>0</v>
      </c>
      <c r="G58" s="19">
        <f>SUM(G57)</f>
        <v>0</v>
      </c>
      <c r="H58" s="19" t="e">
        <f>G58/G64*100</f>
        <v>#DIV/0!</v>
      </c>
      <c r="I58" s="14">
        <f t="shared" si="1"/>
        <v>0</v>
      </c>
      <c r="J58" s="1">
        <f t="shared" si="2"/>
        <v>0</v>
      </c>
      <c r="K58" s="1">
        <f t="shared" si="3"/>
        <v>0</v>
      </c>
      <c r="L58" s="7" t="e">
        <f t="shared" si="4"/>
        <v>#DIV/0!</v>
      </c>
      <c r="M58" s="7" t="e">
        <f t="shared" si="5"/>
        <v>#DIV/0!</v>
      </c>
      <c r="N58" s="7" t="e">
        <f t="shared" si="6"/>
        <v>#DIV/0!</v>
      </c>
      <c r="O58" s="2" t="e">
        <f>G58/#REF!*100</f>
        <v>#REF!</v>
      </c>
    </row>
    <row r="59" spans="1:15" s="2" customFormat="1" ht="63" hidden="1">
      <c r="A59" s="12" t="s">
        <v>101</v>
      </c>
      <c r="B59" s="13" t="s">
        <v>102</v>
      </c>
      <c r="C59" s="14">
        <v>0</v>
      </c>
      <c r="D59" s="14">
        <f t="shared" si="8"/>
        <v>0</v>
      </c>
      <c r="E59" s="14">
        <v>0</v>
      </c>
      <c r="F59" s="14">
        <v>0</v>
      </c>
      <c r="G59" s="14">
        <v>0</v>
      </c>
      <c r="H59" s="19" t="e">
        <f>G59/#REF!*100</f>
        <v>#REF!</v>
      </c>
      <c r="I59" s="14">
        <f t="shared" si="1"/>
        <v>0</v>
      </c>
      <c r="J59" s="1">
        <f t="shared" si="2"/>
        <v>0</v>
      </c>
      <c r="K59" s="1">
        <f t="shared" si="3"/>
        <v>0</v>
      </c>
      <c r="L59" s="7" t="e">
        <f t="shared" si="4"/>
        <v>#DIV/0!</v>
      </c>
      <c r="M59" s="7" t="e">
        <f t="shared" si="5"/>
        <v>#DIV/0!</v>
      </c>
      <c r="N59" s="7" t="e">
        <f t="shared" si="6"/>
        <v>#DIV/0!</v>
      </c>
      <c r="O59" s="2">
        <f>G59/G62*100</f>
        <v>0</v>
      </c>
    </row>
    <row r="60" spans="1:15" s="2" customFormat="1" ht="38.25" customHeight="1" hidden="1">
      <c r="A60" s="12" t="s">
        <v>112</v>
      </c>
      <c r="B60" s="13" t="s">
        <v>113</v>
      </c>
      <c r="C60" s="14">
        <v>0</v>
      </c>
      <c r="D60" s="14">
        <f t="shared" si="8"/>
        <v>0</v>
      </c>
      <c r="E60" s="14">
        <v>0</v>
      </c>
      <c r="F60" s="14">
        <v>0</v>
      </c>
      <c r="G60" s="14">
        <v>0</v>
      </c>
      <c r="H60" s="19" t="e">
        <f>G60/#REF!*100</f>
        <v>#REF!</v>
      </c>
      <c r="I60" s="14">
        <f t="shared" si="1"/>
        <v>0</v>
      </c>
      <c r="J60" s="1">
        <f t="shared" si="2"/>
        <v>0</v>
      </c>
      <c r="K60" s="1">
        <f t="shared" si="3"/>
        <v>0</v>
      </c>
      <c r="L60" s="7">
        <v>0</v>
      </c>
      <c r="M60" s="7">
        <v>0</v>
      </c>
      <c r="N60" s="7">
        <v>0</v>
      </c>
      <c r="O60" s="2" t="e">
        <f>G60/#REF!*100</f>
        <v>#REF!</v>
      </c>
    </row>
    <row r="61" spans="1:15" s="10" customFormat="1" ht="63" hidden="1">
      <c r="A61" s="28" t="s">
        <v>103</v>
      </c>
      <c r="B61" s="26" t="s">
        <v>104</v>
      </c>
      <c r="C61" s="19">
        <f>SUM(C59:C60)</f>
        <v>0</v>
      </c>
      <c r="D61" s="19">
        <f>SUM(D59:D60)</f>
        <v>0</v>
      </c>
      <c r="E61" s="19">
        <f>SUM(E59:E60)</f>
        <v>0</v>
      </c>
      <c r="F61" s="19">
        <f>SUM(F59:F60)</f>
        <v>0</v>
      </c>
      <c r="G61" s="19">
        <f>SUM(G59:G60)</f>
        <v>0</v>
      </c>
      <c r="H61" s="19" t="e">
        <f>G61/#REF!*100</f>
        <v>#REF!</v>
      </c>
      <c r="I61" s="19">
        <f t="shared" si="1"/>
        <v>0</v>
      </c>
      <c r="J61" s="8">
        <f t="shared" si="2"/>
        <v>0</v>
      </c>
      <c r="K61" s="8">
        <f t="shared" si="3"/>
        <v>0</v>
      </c>
      <c r="L61" s="9" t="e">
        <f t="shared" si="4"/>
        <v>#DIV/0!</v>
      </c>
      <c r="M61" s="9" t="e">
        <f t="shared" si="5"/>
        <v>#DIV/0!</v>
      </c>
      <c r="N61" s="9" t="e">
        <f t="shared" si="6"/>
        <v>#DIV/0!</v>
      </c>
      <c r="O61" s="2">
        <f>G61/G62*100</f>
        <v>0</v>
      </c>
    </row>
    <row r="62" spans="1:15" s="10" customFormat="1" ht="15.75">
      <c r="A62" s="29" t="s">
        <v>0</v>
      </c>
      <c r="B62" s="27"/>
      <c r="C62" s="20">
        <f>C14+C16+C22+C28+C32+C40+C43+C47+C52+C54+C56+C61</f>
        <v>453987586.83</v>
      </c>
      <c r="D62" s="20">
        <f>D14+D16+D22+D28+D32+D40+D43+D47+D52+D54+D56+D61</f>
        <v>71685572.16999999</v>
      </c>
      <c r="E62" s="20">
        <f>E14+E16+E22+E28+E32+E40+E43+E47+E52+E54+E56+E61</f>
        <v>525673159.00000006</v>
      </c>
      <c r="F62" s="20">
        <f>F14+F16+F22+F28+F32+F40+F43+F47+F52+F54+F56+F61</f>
        <v>326155720.93</v>
      </c>
      <c r="G62" s="20">
        <f>G14+G16+G22+G28+G32+G40+G43+G47+G52+G54+G56+G61</f>
        <v>307922147.46999997</v>
      </c>
      <c r="H62" s="39">
        <f>H14+H16+H22+H28+H32+H40+H43+H47+H52+H54+H56</f>
        <v>99.99088081184458</v>
      </c>
      <c r="I62" s="19">
        <f>G62-C62</f>
        <v>-146065439.36</v>
      </c>
      <c r="J62" s="8">
        <f t="shared" si="2"/>
        <v>-217751011.5300001</v>
      </c>
      <c r="K62" s="8">
        <f t="shared" si="3"/>
        <v>-18233573.46000004</v>
      </c>
      <c r="L62" s="9">
        <f t="shared" si="4"/>
        <v>67.82611604429272</v>
      </c>
      <c r="M62" s="9">
        <f t="shared" si="5"/>
        <v>58.576730083721074</v>
      </c>
      <c r="N62" s="9">
        <f t="shared" si="6"/>
        <v>94.40954970588623</v>
      </c>
      <c r="O62" s="2">
        <f>G62/G62*100</f>
        <v>100</v>
      </c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23"/>
      <c r="I63" s="16"/>
    </row>
    <row r="64" spans="1:11" s="2" customFormat="1" ht="22.5" customHeight="1">
      <c r="A64" s="16"/>
      <c r="B64" s="16"/>
      <c r="C64" s="23"/>
      <c r="D64" s="25"/>
      <c r="E64" s="16"/>
      <c r="F64" s="16"/>
      <c r="G64" s="16"/>
      <c r="H64" s="30"/>
      <c r="I64" s="23"/>
      <c r="J64" s="35"/>
      <c r="K64" s="35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mta</cp:lastModifiedBy>
  <cp:lastPrinted>2020-07-30T11:46:56Z</cp:lastPrinted>
  <dcterms:created xsi:type="dcterms:W3CDTF">2002-03-11T10:22:12Z</dcterms:created>
  <dcterms:modified xsi:type="dcterms:W3CDTF">2020-11-16T09:37:22Z</dcterms:modified>
  <cp:category/>
  <cp:version/>
  <cp:contentType/>
  <cp:contentStatus/>
</cp:coreProperties>
</file>