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округ" sheetId="1" r:id="rId1"/>
  </sheets>
  <definedNames>
    <definedName name="_xlnm.Print_Titles" localSheetId="0">'округ'!$4:$5</definedName>
  </definedNames>
  <calcPr fullCalcOnLoad="1"/>
</workbook>
</file>

<file path=xl/sharedStrings.xml><?xml version="1.0" encoding="utf-8"?>
<sst xmlns="http://schemas.openxmlformats.org/spreadsheetml/2006/main" count="144" uniqueCount="141">
  <si>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</si>
  <si>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</si>
  <si>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</si>
  <si>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</si>
  <si>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</si>
  <si>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</si>
  <si>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</si>
  <si>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</si>
  <si>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</si>
  <si>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</si>
  <si>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</si>
  <si>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</si>
  <si>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</si>
  <si>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</si>
  <si>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</si>
  <si>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</si>
  <si>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</si>
  <si>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</si>
  <si>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</si>
  <si>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</si>
  <si>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</si>
  <si>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</si>
  <si>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</si>
  <si>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</si>
  <si>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</si>
  <si>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</si>
  <si>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</si>
  <si>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</si>
  <si>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</si>
  <si>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</si>
  <si>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</si>
  <si>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</si>
  <si>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</si>
  <si>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</si>
  <si>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</si>
  <si>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</si>
  <si>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</si>
  <si>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</si>
  <si>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</si>
  <si>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</si>
  <si>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</si>
  <si>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</si>
  <si>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</si>
  <si>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</si>
  <si>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</si>
  <si>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</si>
  <si>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</si>
  <si>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</si>
  <si>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</si>
  <si>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</si>
  <si>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</si>
  <si>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</si>
  <si>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</si>
  <si>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</si>
  <si>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</si>
  <si>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</si>
  <si>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</si>
  <si>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</si>
  <si>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</si>
  <si>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</si>
  <si>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</si>
  <si>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</si>
  <si>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</si>
  <si>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</si>
  <si>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</si>
  <si>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</si>
  <si>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</si>
  <si>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</si>
  <si>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</si>
  <si>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</si>
  <si>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</si>
  <si>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</si>
  <si>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</si>
  <si>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</si>
  <si>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</si>
  <si>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</si>
  <si>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</si>
  <si>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</si>
  <si>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</si>
  <si>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</si>
  <si>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</si>
  <si>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</si>
  <si>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</si>
  <si>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</si>
  <si>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</si>
  <si>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</si>
  <si>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</si>
  <si>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</si>
  <si>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</si>
  <si>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</si>
  <si>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</si>
  <si>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</si>
  <si>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</si>
  <si>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</si>
  <si>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</si>
  <si>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</si>
  <si>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</si>
  <si>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</si>
  <si>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</si>
  <si>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</si>
  <si>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</si>
  <si>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</si>
  <si>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</si>
  <si>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</si>
  <si>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</si>
  <si>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</si>
  <si>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</si>
  <si>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</si>
  <si>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</si>
  <si>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</si>
  <si>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</si>
  <si>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</si>
  <si>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</si>
  <si>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</si>
  <si>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</si>
  <si>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</si>
  <si>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</si>
  <si>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</si>
  <si>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</si>
  <si>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0902</t>
  </si>
  <si>
    <t>Амбулаторная помощь</t>
  </si>
  <si>
    <t>0203</t>
  </si>
  <si>
    <t>0200</t>
  </si>
  <si>
    <t>Национальная оборона</t>
  </si>
  <si>
    <t>Мобилизационная и вневойсковая подготовка</t>
  </si>
  <si>
    <t>0310</t>
  </si>
  <si>
    <t>Обеспечение пожарной безопасности</t>
  </si>
  <si>
    <t>Дополнительное образование детей</t>
  </si>
  <si>
    <t>0907</t>
  </si>
  <si>
    <t>Санитарно-эпидемиологическое благополучие</t>
  </si>
  <si>
    <t>0313</t>
  </si>
  <si>
    <t>Прикладные научные исследования в области национальной безопасности и правоохранительной деятельности</t>
  </si>
  <si>
    <t>исполнения бюджета Уинского муниципального округа по расходам по состоянию на 01 апреля 2021 г.</t>
  </si>
  <si>
    <t>Исполнено на 01.04.2021г.</t>
  </si>
  <si>
    <t>Ут. план за 1 кв. 2021 г.</t>
  </si>
  <si>
    <t>Уточн. план 2021 г.</t>
  </si>
  <si>
    <t>Перв. план 2021 г.</t>
  </si>
  <si>
    <t>Откл. исполн. от плана за 1 кв.</t>
  </si>
  <si>
    <t>% исп.от перв. плана 2021 г.</t>
  </si>
  <si>
    <t>% исп.от уточн. плана 2021 г.</t>
  </si>
  <si>
    <t>% исп.от плана за 1 кв.</t>
  </si>
</sst>
</file>

<file path=xl/styles.xml><?xml version="1.0" encoding="utf-8"?>
<styleSheet xmlns="http://schemas.openxmlformats.org/spreadsheetml/2006/main">
  <numFmts count="3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33" borderId="10" xfId="0" applyNumberFormat="1" applyFont="1" applyFill="1" applyBorder="1" applyAlignment="1">
      <alignment wrapText="1"/>
    </xf>
    <xf numFmtId="180" fontId="6" fillId="33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180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180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4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J64" sqref="J64"/>
    </sheetView>
  </sheetViews>
  <sheetFormatPr defaultColWidth="9.140625" defaultRowHeight="12.75"/>
  <cols>
    <col min="1" max="1" width="6.7109375" style="13" customWidth="1"/>
    <col min="2" max="2" width="34.57421875" style="13" customWidth="1"/>
    <col min="3" max="3" width="18.140625" style="13" customWidth="1"/>
    <col min="4" max="4" width="15.8515625" style="13" customWidth="1"/>
    <col min="5" max="5" width="17.7109375" style="13" customWidth="1"/>
    <col min="6" max="6" width="16.8515625" style="13" customWidth="1"/>
    <col min="7" max="7" width="17.8515625" style="13" customWidth="1"/>
    <col min="8" max="8" width="11.421875" style="13" customWidth="1"/>
    <col min="9" max="9" width="17.28125" style="13" customWidth="1"/>
    <col min="10" max="10" width="17.00390625" style="4" customWidth="1"/>
    <col min="11" max="11" width="15.7109375" style="4" customWidth="1"/>
    <col min="12" max="12" width="10.421875" style="4" customWidth="1"/>
    <col min="13" max="13" width="9.7109375" style="4" customWidth="1"/>
    <col min="14" max="14" width="9.8515625" style="4" customWidth="1"/>
    <col min="15" max="15" width="9.140625" style="4" hidden="1" customWidth="1"/>
    <col min="16" max="16384" width="9.140625" style="4" customWidth="1"/>
  </cols>
  <sheetData>
    <row r="1" spans="1:14" ht="15.7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27"/>
      <c r="B3" s="27"/>
      <c r="C3" s="27"/>
      <c r="D3" s="27"/>
      <c r="E3" s="27"/>
      <c r="F3" s="27"/>
      <c r="G3" s="27"/>
      <c r="H3" s="14"/>
      <c r="I3" s="14"/>
      <c r="J3" s="5"/>
      <c r="K3" s="5"/>
      <c r="N3" s="7" t="s">
        <v>81</v>
      </c>
    </row>
    <row r="4" spans="1:14" ht="54.75" customHeight="1">
      <c r="A4" s="11" t="s">
        <v>1</v>
      </c>
      <c r="B4" s="11" t="s">
        <v>2</v>
      </c>
      <c r="C4" s="2" t="s">
        <v>136</v>
      </c>
      <c r="D4" s="2" t="s">
        <v>78</v>
      </c>
      <c r="E4" s="2" t="s">
        <v>135</v>
      </c>
      <c r="F4" s="2" t="s">
        <v>134</v>
      </c>
      <c r="G4" s="2" t="s">
        <v>133</v>
      </c>
      <c r="H4" s="2" t="s">
        <v>60</v>
      </c>
      <c r="I4" s="11" t="s">
        <v>79</v>
      </c>
      <c r="J4" s="2" t="s">
        <v>80</v>
      </c>
      <c r="K4" s="2" t="s">
        <v>137</v>
      </c>
      <c r="L4" s="2" t="s">
        <v>138</v>
      </c>
      <c r="M4" s="2" t="s">
        <v>139</v>
      </c>
      <c r="N4" s="2" t="s">
        <v>140</v>
      </c>
    </row>
    <row r="5" spans="1:14" ht="12.75">
      <c r="A5" s="12" t="s">
        <v>61</v>
      </c>
      <c r="B5" s="12" t="s">
        <v>62</v>
      </c>
      <c r="C5" s="12" t="s">
        <v>63</v>
      </c>
      <c r="D5" s="12" t="s">
        <v>64</v>
      </c>
      <c r="E5" s="12" t="s">
        <v>65</v>
      </c>
      <c r="F5" s="12" t="s">
        <v>66</v>
      </c>
      <c r="G5" s="12" t="s">
        <v>67</v>
      </c>
      <c r="H5" s="12" t="s">
        <v>68</v>
      </c>
      <c r="I5" s="12" t="s">
        <v>69</v>
      </c>
      <c r="J5" s="3" t="s">
        <v>70</v>
      </c>
      <c r="K5" s="3" t="s">
        <v>71</v>
      </c>
      <c r="L5" s="3" t="s">
        <v>72</v>
      </c>
      <c r="M5" s="3" t="s">
        <v>73</v>
      </c>
      <c r="N5" s="3" t="s">
        <v>74</v>
      </c>
    </row>
    <row r="6" spans="1:15" s="1" customFormat="1" ht="47.25">
      <c r="A6" s="8" t="s">
        <v>3</v>
      </c>
      <c r="B6" s="9" t="s">
        <v>106</v>
      </c>
      <c r="C6" s="40">
        <v>1833699.77</v>
      </c>
      <c r="D6" s="30">
        <f>E6-C6</f>
        <v>0</v>
      </c>
      <c r="E6" s="40">
        <v>1833699.77</v>
      </c>
      <c r="F6" s="40">
        <v>345899.66</v>
      </c>
      <c r="G6" s="40">
        <v>345899.66</v>
      </c>
      <c r="H6" s="31">
        <f>G6/G62*100</f>
        <v>0.44095140126326093</v>
      </c>
      <c r="I6" s="30">
        <f>G6-C6</f>
        <v>-1487800.11</v>
      </c>
      <c r="J6" s="32">
        <f>G6-E6</f>
        <v>-1487800.11</v>
      </c>
      <c r="K6" s="32">
        <f>G6-F6</f>
        <v>0</v>
      </c>
      <c r="L6" s="33">
        <f>G6/C6*100</f>
        <v>18.86348385155766</v>
      </c>
      <c r="M6" s="33">
        <f>G6/E6*100</f>
        <v>18.86348385155766</v>
      </c>
      <c r="N6" s="33">
        <f>G6/F6*100</f>
        <v>100</v>
      </c>
      <c r="O6" s="1">
        <f>G6/G62*100</f>
        <v>0.44095140126326093</v>
      </c>
    </row>
    <row r="7" spans="1:15" s="1" customFormat="1" ht="103.5" customHeight="1">
      <c r="A7" s="8" t="s">
        <v>55</v>
      </c>
      <c r="B7" s="9" t="s">
        <v>110</v>
      </c>
      <c r="C7" s="40">
        <v>1064236</v>
      </c>
      <c r="D7" s="30">
        <f aca="true" t="shared" si="0" ref="D7:D15">E7-C7</f>
        <v>0</v>
      </c>
      <c r="E7" s="40">
        <v>1064236</v>
      </c>
      <c r="F7" s="40">
        <v>183162.93</v>
      </c>
      <c r="G7" s="40">
        <v>183162.93</v>
      </c>
      <c r="H7" s="31">
        <f>G7/G62*100</f>
        <v>0.23349531665623657</v>
      </c>
      <c r="I7" s="30">
        <f aca="true" t="shared" si="1" ref="I7:I61">G7-C7</f>
        <v>-881073.0700000001</v>
      </c>
      <c r="J7" s="32">
        <f aca="true" t="shared" si="2" ref="J7:J62">G7-E7</f>
        <v>-881073.0700000001</v>
      </c>
      <c r="K7" s="32">
        <f aca="true" t="shared" si="3" ref="K7:K62">G7-F7</f>
        <v>0</v>
      </c>
      <c r="L7" s="33">
        <f aca="true" t="shared" si="4" ref="L7:L62">G7/C7*100</f>
        <v>17.210743669637186</v>
      </c>
      <c r="M7" s="33">
        <f aca="true" t="shared" si="5" ref="M7:M62">G7/E7*100</f>
        <v>17.210743669637186</v>
      </c>
      <c r="N7" s="33">
        <f aca="true" t="shared" si="6" ref="N7:N62">G7/F7*100</f>
        <v>100</v>
      </c>
      <c r="O7" s="1">
        <f>G7/G62*100</f>
        <v>0.23349531665623657</v>
      </c>
    </row>
    <row r="8" spans="1:15" s="1" customFormat="1" ht="94.5">
      <c r="A8" s="8" t="s">
        <v>4</v>
      </c>
      <c r="B8" s="9" t="s">
        <v>107</v>
      </c>
      <c r="C8" s="40">
        <v>27764976</v>
      </c>
      <c r="D8" s="30">
        <f t="shared" si="0"/>
        <v>-217657.6799999997</v>
      </c>
      <c r="E8" s="40">
        <v>27547318.32</v>
      </c>
      <c r="F8" s="40">
        <v>5385711.71</v>
      </c>
      <c r="G8" s="40">
        <v>5280788.87</v>
      </c>
      <c r="H8" s="31">
        <f>G8/G62*100</f>
        <v>6.731926975591512</v>
      </c>
      <c r="I8" s="30">
        <f t="shared" si="1"/>
        <v>-22484187.13</v>
      </c>
      <c r="J8" s="32">
        <f t="shared" si="2"/>
        <v>-22266529.45</v>
      </c>
      <c r="K8" s="32">
        <f t="shared" si="3"/>
        <v>-104922.83999999985</v>
      </c>
      <c r="L8" s="33">
        <f t="shared" si="4"/>
        <v>19.01960538341542</v>
      </c>
      <c r="M8" s="33">
        <f t="shared" si="5"/>
        <v>19.169883647679868</v>
      </c>
      <c r="N8" s="33">
        <f t="shared" si="6"/>
        <v>98.05182962531799</v>
      </c>
      <c r="O8" s="1">
        <f>G8/G62*100</f>
        <v>6.731926975591512</v>
      </c>
    </row>
    <row r="9" spans="1:15" s="1" customFormat="1" ht="15.75">
      <c r="A9" s="8" t="s">
        <v>108</v>
      </c>
      <c r="B9" s="9" t="s">
        <v>109</v>
      </c>
      <c r="C9" s="40">
        <v>4900</v>
      </c>
      <c r="D9" s="30">
        <f>E9-C9</f>
        <v>0</v>
      </c>
      <c r="E9" s="40">
        <v>4900</v>
      </c>
      <c r="F9" s="40">
        <v>0</v>
      </c>
      <c r="G9" s="40">
        <v>0</v>
      </c>
      <c r="H9" s="31">
        <f>G9/G62*100</f>
        <v>0</v>
      </c>
      <c r="I9" s="30">
        <f t="shared" si="1"/>
        <v>-4900</v>
      </c>
      <c r="J9" s="32">
        <f t="shared" si="2"/>
        <v>-4900</v>
      </c>
      <c r="K9" s="32">
        <f t="shared" si="3"/>
        <v>0</v>
      </c>
      <c r="L9" s="33">
        <f t="shared" si="4"/>
        <v>0</v>
      </c>
      <c r="M9" s="33">
        <f t="shared" si="5"/>
        <v>0</v>
      </c>
      <c r="N9" s="33">
        <v>0</v>
      </c>
      <c r="O9" s="1">
        <f>G9/G62*100</f>
        <v>0</v>
      </c>
    </row>
    <row r="10" spans="1:15" s="1" customFormat="1" ht="79.5" customHeight="1">
      <c r="A10" s="8" t="s">
        <v>56</v>
      </c>
      <c r="B10" s="9" t="s">
        <v>118</v>
      </c>
      <c r="C10" s="40">
        <v>7893777.83</v>
      </c>
      <c r="D10" s="30">
        <f>E10-C10</f>
        <v>0</v>
      </c>
      <c r="E10" s="40">
        <v>7893777.83</v>
      </c>
      <c r="F10" s="40">
        <v>1766519.72</v>
      </c>
      <c r="G10" s="40">
        <v>1766519.72</v>
      </c>
      <c r="H10" s="31">
        <f>G10/G62*100</f>
        <v>2.2519517535610856</v>
      </c>
      <c r="I10" s="30">
        <f t="shared" si="1"/>
        <v>-6127258.11</v>
      </c>
      <c r="J10" s="32">
        <f t="shared" si="2"/>
        <v>-6127258.11</v>
      </c>
      <c r="K10" s="32">
        <f t="shared" si="3"/>
        <v>0</v>
      </c>
      <c r="L10" s="33">
        <f t="shared" si="4"/>
        <v>22.37863489502339</v>
      </c>
      <c r="M10" s="33">
        <f t="shared" si="5"/>
        <v>22.37863489502339</v>
      </c>
      <c r="N10" s="33">
        <f>G10/F10*100</f>
        <v>100</v>
      </c>
      <c r="O10" s="1">
        <f>G10/G62*100</f>
        <v>2.2519517535610856</v>
      </c>
    </row>
    <row r="11" spans="1:15" s="1" customFormat="1" ht="41.25" customHeight="1" hidden="1">
      <c r="A11" s="8" t="s">
        <v>5</v>
      </c>
      <c r="B11" s="9" t="s">
        <v>6</v>
      </c>
      <c r="C11" s="40">
        <v>0</v>
      </c>
      <c r="D11" s="30">
        <v>0</v>
      </c>
      <c r="E11" s="40">
        <v>0</v>
      </c>
      <c r="F11" s="40">
        <v>0</v>
      </c>
      <c r="G11" s="40">
        <v>0</v>
      </c>
      <c r="H11" s="31">
        <f>G11/G62*100</f>
        <v>0</v>
      </c>
      <c r="I11" s="30">
        <f t="shared" si="1"/>
        <v>0</v>
      </c>
      <c r="J11" s="32">
        <f t="shared" si="2"/>
        <v>0</v>
      </c>
      <c r="K11" s="32">
        <f t="shared" si="3"/>
        <v>0</v>
      </c>
      <c r="L11" s="33" t="e">
        <f t="shared" si="4"/>
        <v>#DIV/0!</v>
      </c>
      <c r="M11" s="33" t="e">
        <f t="shared" si="5"/>
        <v>#DIV/0!</v>
      </c>
      <c r="N11" s="33" t="e">
        <f>G11/F11*100</f>
        <v>#DIV/0!</v>
      </c>
      <c r="O11" s="1">
        <f>G11/G62*100</f>
        <v>0</v>
      </c>
    </row>
    <row r="12" spans="1:15" s="1" customFormat="1" ht="15.75">
      <c r="A12" s="8" t="s">
        <v>85</v>
      </c>
      <c r="B12" s="9" t="s">
        <v>7</v>
      </c>
      <c r="C12" s="40">
        <v>296987.72</v>
      </c>
      <c r="D12" s="30">
        <f t="shared" si="0"/>
        <v>0</v>
      </c>
      <c r="E12" s="40">
        <v>296987.72</v>
      </c>
      <c r="F12" s="40">
        <v>0</v>
      </c>
      <c r="G12" s="40">
        <v>0</v>
      </c>
      <c r="H12" s="31">
        <f>G12/G62*100</f>
        <v>0</v>
      </c>
      <c r="I12" s="30">
        <f t="shared" si="1"/>
        <v>-296987.72</v>
      </c>
      <c r="J12" s="32">
        <f t="shared" si="2"/>
        <v>-296987.72</v>
      </c>
      <c r="K12" s="32">
        <f t="shared" si="3"/>
        <v>0</v>
      </c>
      <c r="L12" s="33">
        <f t="shared" si="4"/>
        <v>0</v>
      </c>
      <c r="M12" s="33">
        <f t="shared" si="5"/>
        <v>0</v>
      </c>
      <c r="N12" s="33">
        <v>0</v>
      </c>
      <c r="O12" s="1" t="e">
        <f>G12/#REF!*100</f>
        <v>#REF!</v>
      </c>
    </row>
    <row r="13" spans="1:15" s="1" customFormat="1" ht="31.5">
      <c r="A13" s="8" t="s">
        <v>90</v>
      </c>
      <c r="B13" s="9" t="s">
        <v>8</v>
      </c>
      <c r="C13" s="40">
        <v>21555479.25</v>
      </c>
      <c r="D13" s="30">
        <f t="shared" si="0"/>
        <v>648709.7899999991</v>
      </c>
      <c r="E13" s="40">
        <v>22204189.04</v>
      </c>
      <c r="F13" s="40">
        <v>4768166.69</v>
      </c>
      <c r="G13" s="40">
        <v>4768016.69</v>
      </c>
      <c r="H13" s="31">
        <f>G13/G62*100</f>
        <v>6.078247202388448</v>
      </c>
      <c r="I13" s="30">
        <f t="shared" si="1"/>
        <v>-16787462.56</v>
      </c>
      <c r="J13" s="32">
        <f t="shared" si="2"/>
        <v>-17436172.349999998</v>
      </c>
      <c r="K13" s="32">
        <f t="shared" si="3"/>
        <v>-150</v>
      </c>
      <c r="L13" s="33">
        <f t="shared" si="4"/>
        <v>22.119743359452332</v>
      </c>
      <c r="M13" s="33">
        <f t="shared" si="5"/>
        <v>21.473500704802145</v>
      </c>
      <c r="N13" s="33">
        <f>G13/F13*100</f>
        <v>99.99685413682549</v>
      </c>
      <c r="O13" s="1">
        <f>G13/G62*100</f>
        <v>6.078247202388448</v>
      </c>
    </row>
    <row r="14" spans="1:15" s="6" customFormat="1" ht="31.5">
      <c r="A14" s="22" t="s">
        <v>36</v>
      </c>
      <c r="B14" s="23" t="s">
        <v>37</v>
      </c>
      <c r="C14" s="34">
        <f>SUM(C6:C13)</f>
        <v>60414056.57</v>
      </c>
      <c r="D14" s="34">
        <f>SUM(D6:D13)</f>
        <v>431052.1099999994</v>
      </c>
      <c r="E14" s="34">
        <f>SUM(E6:E13)</f>
        <v>60845108.68</v>
      </c>
      <c r="F14" s="34">
        <f>SUM(F6:F13)</f>
        <v>12449460.71</v>
      </c>
      <c r="G14" s="34">
        <f>SUM(G6:G13)</f>
        <v>12344387.870000001</v>
      </c>
      <c r="H14" s="35">
        <f>H6+H7+H8+H9+H10+H12+H13+H12</f>
        <v>15.736572649460543</v>
      </c>
      <c r="I14" s="34">
        <f t="shared" si="1"/>
        <v>-48069668.7</v>
      </c>
      <c r="J14" s="34">
        <f t="shared" si="2"/>
        <v>-48500720.81</v>
      </c>
      <c r="K14" s="34">
        <f t="shared" si="3"/>
        <v>-105072.83999999985</v>
      </c>
      <c r="L14" s="35">
        <f t="shared" si="4"/>
        <v>20.432973004712768</v>
      </c>
      <c r="M14" s="35">
        <f t="shared" si="5"/>
        <v>20.288217307528033</v>
      </c>
      <c r="N14" s="35">
        <f t="shared" si="6"/>
        <v>99.15600488689763</v>
      </c>
      <c r="O14" s="1">
        <f>G14/G62*100</f>
        <v>15.736572649460545</v>
      </c>
    </row>
    <row r="15" spans="1:15" s="6" customFormat="1" ht="30.75" customHeight="1">
      <c r="A15" s="24" t="s">
        <v>121</v>
      </c>
      <c r="B15" s="25" t="s">
        <v>124</v>
      </c>
      <c r="C15" s="32">
        <v>484700</v>
      </c>
      <c r="D15" s="32">
        <f t="shared" si="0"/>
        <v>0</v>
      </c>
      <c r="E15" s="32">
        <v>484700</v>
      </c>
      <c r="F15" s="32">
        <v>98574.2</v>
      </c>
      <c r="G15" s="32">
        <v>98574.2</v>
      </c>
      <c r="H15" s="33">
        <f>G15/G62*100</f>
        <v>0.1256619668790797</v>
      </c>
      <c r="I15" s="32">
        <f t="shared" si="1"/>
        <v>-386125.8</v>
      </c>
      <c r="J15" s="34">
        <f t="shared" si="2"/>
        <v>-386125.8</v>
      </c>
      <c r="K15" s="34">
        <f t="shared" si="3"/>
        <v>0</v>
      </c>
      <c r="L15" s="33">
        <f t="shared" si="4"/>
        <v>20.337157004332575</v>
      </c>
      <c r="M15" s="33">
        <f t="shared" si="5"/>
        <v>20.337157004332575</v>
      </c>
      <c r="N15" s="33">
        <f t="shared" si="6"/>
        <v>100</v>
      </c>
      <c r="O15" s="1"/>
    </row>
    <row r="16" spans="1:15" s="6" customFormat="1" ht="15.75">
      <c r="A16" s="22" t="s">
        <v>122</v>
      </c>
      <c r="B16" s="23" t="s">
        <v>123</v>
      </c>
      <c r="C16" s="34">
        <f aca="true" t="shared" si="7" ref="C16:H16">C15</f>
        <v>484700</v>
      </c>
      <c r="D16" s="34">
        <f t="shared" si="7"/>
        <v>0</v>
      </c>
      <c r="E16" s="34">
        <f t="shared" si="7"/>
        <v>484700</v>
      </c>
      <c r="F16" s="34">
        <f t="shared" si="7"/>
        <v>98574.2</v>
      </c>
      <c r="G16" s="34">
        <f t="shared" si="7"/>
        <v>98574.2</v>
      </c>
      <c r="H16" s="35">
        <f t="shared" si="7"/>
        <v>0.1256619668790797</v>
      </c>
      <c r="I16" s="34">
        <f>G16-C16</f>
        <v>-386125.8</v>
      </c>
      <c r="J16" s="34">
        <f>G16-E16</f>
        <v>-386125.8</v>
      </c>
      <c r="K16" s="34">
        <f>G16-F16</f>
        <v>0</v>
      </c>
      <c r="L16" s="35">
        <f>G16/C16*100</f>
        <v>20.337157004332575</v>
      </c>
      <c r="M16" s="35">
        <f>G16/E16*100</f>
        <v>20.337157004332575</v>
      </c>
      <c r="N16" s="35">
        <f>G16/F16*100</f>
        <v>100</v>
      </c>
      <c r="O16" s="1"/>
    </row>
    <row r="17" spans="1:15" s="1" customFormat="1" ht="69" customHeight="1">
      <c r="A17" s="24" t="s">
        <v>115</v>
      </c>
      <c r="B17" s="25" t="s">
        <v>116</v>
      </c>
      <c r="C17" s="40">
        <v>4049608</v>
      </c>
      <c r="D17" s="32">
        <f>E17-C17</f>
        <v>152817</v>
      </c>
      <c r="E17" s="40">
        <v>4202425</v>
      </c>
      <c r="F17" s="40">
        <v>612663.48</v>
      </c>
      <c r="G17" s="40">
        <v>612663.48</v>
      </c>
      <c r="H17" s="33">
        <f>G17/G62*100</f>
        <v>0.7810207735064725</v>
      </c>
      <c r="I17" s="32">
        <f t="shared" si="1"/>
        <v>-3436944.52</v>
      </c>
      <c r="J17" s="32">
        <f t="shared" si="2"/>
        <v>-3589761.52</v>
      </c>
      <c r="K17" s="32">
        <f t="shared" si="3"/>
        <v>0</v>
      </c>
      <c r="L17" s="33">
        <f t="shared" si="4"/>
        <v>15.128957667013696</v>
      </c>
      <c r="M17" s="33">
        <f t="shared" si="5"/>
        <v>14.578808188129472</v>
      </c>
      <c r="N17" s="33">
        <f t="shared" si="6"/>
        <v>100</v>
      </c>
      <c r="O17" s="1">
        <f>G17/G62*100</f>
        <v>0.7810207735064725</v>
      </c>
    </row>
    <row r="18" spans="1:15" s="1" customFormat="1" ht="56.25" customHeight="1" hidden="1">
      <c r="A18" s="24" t="s">
        <v>82</v>
      </c>
      <c r="B18" s="25" t="s">
        <v>57</v>
      </c>
      <c r="C18" s="40">
        <v>0</v>
      </c>
      <c r="D18" s="32">
        <f>E18-C18</f>
        <v>0</v>
      </c>
      <c r="E18" s="32">
        <v>0</v>
      </c>
      <c r="F18" s="32">
        <v>0</v>
      </c>
      <c r="G18" s="32">
        <v>0</v>
      </c>
      <c r="H18" s="33" t="e">
        <f>G18/G63*100</f>
        <v>#DIV/0!</v>
      </c>
      <c r="I18" s="32">
        <v>0</v>
      </c>
      <c r="J18" s="32">
        <f t="shared" si="2"/>
        <v>0</v>
      </c>
      <c r="K18" s="32">
        <f>G18-F18</f>
        <v>0</v>
      </c>
      <c r="L18" s="33" t="e">
        <f>G18/C18*100</f>
        <v>#DIV/0!</v>
      </c>
      <c r="M18" s="33" t="e">
        <f>G18/E18*100</f>
        <v>#DIV/0!</v>
      </c>
      <c r="N18" s="33" t="e">
        <f>G18/F18*100</f>
        <v>#DIV/0!</v>
      </c>
      <c r="O18" s="1">
        <f>G18/G62*100</f>
        <v>0</v>
      </c>
    </row>
    <row r="19" spans="1:14" s="1" customFormat="1" ht="40.5" customHeight="1">
      <c r="A19" s="24" t="s">
        <v>125</v>
      </c>
      <c r="B19" s="25" t="s">
        <v>126</v>
      </c>
      <c r="C19" s="40">
        <v>7967022</v>
      </c>
      <c r="D19" s="32">
        <f>E19-C19</f>
        <v>546720.2599999998</v>
      </c>
      <c r="E19" s="40">
        <v>8513742.26</v>
      </c>
      <c r="F19" s="40">
        <v>1509433.24</v>
      </c>
      <c r="G19" s="40">
        <v>1509433.24</v>
      </c>
      <c r="H19" s="33">
        <f>G19/G62*100</f>
        <v>1.9242190127950518</v>
      </c>
      <c r="I19" s="32">
        <f t="shared" si="1"/>
        <v>-6457588.76</v>
      </c>
      <c r="J19" s="32">
        <f t="shared" si="2"/>
        <v>-7004309.02</v>
      </c>
      <c r="K19" s="32">
        <f>G19-F19</f>
        <v>0</v>
      </c>
      <c r="L19" s="33">
        <f>G19/C19*100</f>
        <v>18.946015713274043</v>
      </c>
      <c r="M19" s="33">
        <f>G19/E19*100</f>
        <v>17.729374391467662</v>
      </c>
      <c r="N19" s="33">
        <f>G19/F19*100</f>
        <v>100</v>
      </c>
    </row>
    <row r="20" spans="1:14" s="1" customFormat="1" ht="51.75" customHeight="1" hidden="1">
      <c r="A20" s="24" t="s">
        <v>130</v>
      </c>
      <c r="B20" s="25" t="s">
        <v>131</v>
      </c>
      <c r="C20" s="40">
        <v>0</v>
      </c>
      <c r="D20" s="32">
        <f>E20-C20</f>
        <v>0</v>
      </c>
      <c r="E20" s="40">
        <v>0</v>
      </c>
      <c r="F20" s="40">
        <v>0</v>
      </c>
      <c r="G20" s="40">
        <v>0</v>
      </c>
      <c r="H20" s="33">
        <f>G20/G62*100</f>
        <v>0</v>
      </c>
      <c r="I20" s="32"/>
      <c r="J20" s="32"/>
      <c r="K20" s="32"/>
      <c r="L20" s="33"/>
      <c r="M20" s="33"/>
      <c r="N20" s="33"/>
    </row>
    <row r="21" spans="1:14" s="1" customFormat="1" ht="56.25" customHeight="1">
      <c r="A21" s="24" t="s">
        <v>82</v>
      </c>
      <c r="B21" s="25" t="s">
        <v>57</v>
      </c>
      <c r="C21" s="32">
        <v>82823.53</v>
      </c>
      <c r="D21" s="32">
        <f>E21-C21</f>
        <v>1279137.2</v>
      </c>
      <c r="E21" s="40">
        <v>1361960.73</v>
      </c>
      <c r="F21" s="40">
        <v>849198.4</v>
      </c>
      <c r="G21" s="40">
        <v>778798.4</v>
      </c>
      <c r="H21" s="33">
        <f>G21/G62*100</f>
        <v>0.9928088561335551</v>
      </c>
      <c r="I21" s="32">
        <f t="shared" si="1"/>
        <v>695974.87</v>
      </c>
      <c r="J21" s="32">
        <f t="shared" si="2"/>
        <v>-583162.33</v>
      </c>
      <c r="K21" s="32">
        <f>G21-F21</f>
        <v>-70400</v>
      </c>
      <c r="L21" s="33">
        <f>G21/C21*100</f>
        <v>940.310561503476</v>
      </c>
      <c r="M21" s="33">
        <f>G21/E21*100</f>
        <v>57.182147975734956</v>
      </c>
      <c r="N21" s="33">
        <f>G21/F21*100</f>
        <v>91.70982893985669</v>
      </c>
    </row>
    <row r="22" spans="1:15" s="6" customFormat="1" ht="47.25">
      <c r="A22" s="19" t="s">
        <v>38</v>
      </c>
      <c r="B22" s="17" t="s">
        <v>39</v>
      </c>
      <c r="C22" s="37">
        <f>C17+C19+C21+C20</f>
        <v>12099453.53</v>
      </c>
      <c r="D22" s="37">
        <f>D17+D19+D21+D20</f>
        <v>1978674.4599999997</v>
      </c>
      <c r="E22" s="37">
        <f>E17+E19+E21+E20</f>
        <v>14078127.99</v>
      </c>
      <c r="F22" s="37">
        <f>F17+F19+F21+F20</f>
        <v>2971295.1199999996</v>
      </c>
      <c r="G22" s="37">
        <f>G17+G19+G21+G20</f>
        <v>2900895.1199999996</v>
      </c>
      <c r="H22" s="36">
        <f>H17+H19+H21</f>
        <v>3.6980486424350794</v>
      </c>
      <c r="I22" s="30">
        <f t="shared" si="1"/>
        <v>-9198558.41</v>
      </c>
      <c r="J22" s="32">
        <f t="shared" si="2"/>
        <v>-11177232.870000001</v>
      </c>
      <c r="K22" s="32">
        <f t="shared" si="3"/>
        <v>-70400</v>
      </c>
      <c r="L22" s="33">
        <f t="shared" si="4"/>
        <v>23.975422632165767</v>
      </c>
      <c r="M22" s="33">
        <f>G22/E22*100</f>
        <v>20.60568792996177</v>
      </c>
      <c r="N22" s="33">
        <f>G22/F22*100</f>
        <v>97.63066282019135</v>
      </c>
      <c r="O22" s="1">
        <f>G22/G62*100</f>
        <v>3.698048642435079</v>
      </c>
    </row>
    <row r="23" spans="1:15" s="1" customFormat="1" ht="31.5">
      <c r="A23" s="8" t="s">
        <v>9</v>
      </c>
      <c r="B23" s="9" t="s">
        <v>10</v>
      </c>
      <c r="C23" s="40">
        <v>2970643</v>
      </c>
      <c r="D23" s="30">
        <f>E23-C23</f>
        <v>223500</v>
      </c>
      <c r="E23" s="30">
        <v>3194143</v>
      </c>
      <c r="F23" s="30">
        <v>0</v>
      </c>
      <c r="G23" s="30">
        <v>0</v>
      </c>
      <c r="H23" s="31">
        <f>G23/G62*100</f>
        <v>0</v>
      </c>
      <c r="I23" s="30">
        <f t="shared" si="1"/>
        <v>-2970643</v>
      </c>
      <c r="J23" s="32">
        <f t="shared" si="2"/>
        <v>-3194143</v>
      </c>
      <c r="K23" s="32">
        <f t="shared" si="3"/>
        <v>0</v>
      </c>
      <c r="L23" s="33">
        <f t="shared" si="4"/>
        <v>0</v>
      </c>
      <c r="M23" s="33">
        <f t="shared" si="5"/>
        <v>0</v>
      </c>
      <c r="N23" s="33">
        <v>0</v>
      </c>
      <c r="O23" s="1">
        <f>G23/G62*100</f>
        <v>0</v>
      </c>
    </row>
    <row r="24" spans="1:15" s="1" customFormat="1" ht="15.75">
      <c r="A24" s="8" t="s">
        <v>89</v>
      </c>
      <c r="B24" s="9" t="s">
        <v>105</v>
      </c>
      <c r="C24" s="40">
        <v>90000</v>
      </c>
      <c r="D24" s="30">
        <f>E24-C24</f>
        <v>0</v>
      </c>
      <c r="E24" s="30">
        <v>90000</v>
      </c>
      <c r="F24" s="30">
        <v>52200</v>
      </c>
      <c r="G24" s="30">
        <v>52200</v>
      </c>
      <c r="H24" s="31">
        <f>G24/G62*100</f>
        <v>0.06654433585144959</v>
      </c>
      <c r="I24" s="30">
        <f t="shared" si="1"/>
        <v>-37800</v>
      </c>
      <c r="J24" s="32">
        <f t="shared" si="2"/>
        <v>-37800</v>
      </c>
      <c r="K24" s="32">
        <f t="shared" si="3"/>
        <v>0</v>
      </c>
      <c r="L24" s="33">
        <f t="shared" si="4"/>
        <v>57.99999999999999</v>
      </c>
      <c r="M24" s="33">
        <f t="shared" si="5"/>
        <v>57.99999999999999</v>
      </c>
      <c r="N24" s="33">
        <f t="shared" si="6"/>
        <v>100</v>
      </c>
      <c r="O24" s="1">
        <f>G24/G62*100</f>
        <v>0.06654433585144959</v>
      </c>
    </row>
    <row r="25" spans="1:15" s="1" customFormat="1" ht="15.75">
      <c r="A25" s="8" t="s">
        <v>11</v>
      </c>
      <c r="B25" s="9" t="s">
        <v>12</v>
      </c>
      <c r="C25" s="40">
        <v>2010701</v>
      </c>
      <c r="D25" s="30">
        <f>E25-C25</f>
        <v>0</v>
      </c>
      <c r="E25" s="40">
        <v>2010701</v>
      </c>
      <c r="F25" s="30">
        <v>400509.39</v>
      </c>
      <c r="G25" s="30">
        <v>400509.39</v>
      </c>
      <c r="H25" s="31">
        <f>G25/G62*100</f>
        <v>0.5105676505712491</v>
      </c>
      <c r="I25" s="30">
        <f t="shared" si="1"/>
        <v>-1610191.6099999999</v>
      </c>
      <c r="J25" s="32">
        <f t="shared" si="2"/>
        <v>-1610191.6099999999</v>
      </c>
      <c r="K25" s="32">
        <f t="shared" si="3"/>
        <v>0</v>
      </c>
      <c r="L25" s="33">
        <f t="shared" si="4"/>
        <v>19.918893460539387</v>
      </c>
      <c r="M25" s="33">
        <f t="shared" si="5"/>
        <v>19.918893460539387</v>
      </c>
      <c r="N25" s="33">
        <f t="shared" si="6"/>
        <v>100</v>
      </c>
      <c r="O25" s="1">
        <f>G25/G62*100</f>
        <v>0.5105676505712491</v>
      </c>
    </row>
    <row r="26" spans="1:15" s="1" customFormat="1" ht="31.5">
      <c r="A26" s="8" t="s">
        <v>83</v>
      </c>
      <c r="B26" s="9" t="s">
        <v>114</v>
      </c>
      <c r="C26" s="40">
        <v>46623594.58</v>
      </c>
      <c r="D26" s="30">
        <f>E26-C26</f>
        <v>203720.7100000009</v>
      </c>
      <c r="E26" s="30">
        <v>46827315.29</v>
      </c>
      <c r="F26" s="30">
        <v>4350984.36</v>
      </c>
      <c r="G26" s="30">
        <v>4350984.36</v>
      </c>
      <c r="H26" s="31">
        <f>G26/G62*100</f>
        <v>5.546616178855258</v>
      </c>
      <c r="I26" s="30">
        <f t="shared" si="1"/>
        <v>-42272610.22</v>
      </c>
      <c r="J26" s="32">
        <f t="shared" si="2"/>
        <v>-42476330.93</v>
      </c>
      <c r="K26" s="32">
        <f t="shared" si="3"/>
        <v>0</v>
      </c>
      <c r="L26" s="33">
        <f t="shared" si="4"/>
        <v>9.332151240579014</v>
      </c>
      <c r="M26" s="33">
        <f t="shared" si="5"/>
        <v>9.291552020555736</v>
      </c>
      <c r="N26" s="33">
        <f t="shared" si="6"/>
        <v>100</v>
      </c>
      <c r="O26" s="1">
        <f>G26/G62*100</f>
        <v>5.546616178855258</v>
      </c>
    </row>
    <row r="27" spans="1:15" s="1" customFormat="1" ht="31.5">
      <c r="A27" s="8" t="s">
        <v>84</v>
      </c>
      <c r="B27" s="9" t="s">
        <v>13</v>
      </c>
      <c r="C27" s="40">
        <v>505000</v>
      </c>
      <c r="D27" s="30">
        <f>E27-C27</f>
        <v>0</v>
      </c>
      <c r="E27" s="40">
        <v>505000</v>
      </c>
      <c r="F27" s="30">
        <v>0</v>
      </c>
      <c r="G27" s="30">
        <v>0</v>
      </c>
      <c r="H27" s="31">
        <f>G27/G62*100</f>
        <v>0</v>
      </c>
      <c r="I27" s="30">
        <f t="shared" si="1"/>
        <v>-505000</v>
      </c>
      <c r="J27" s="32">
        <f t="shared" si="2"/>
        <v>-505000</v>
      </c>
      <c r="K27" s="32">
        <f t="shared" si="3"/>
        <v>0</v>
      </c>
      <c r="L27" s="33">
        <f t="shared" si="4"/>
        <v>0</v>
      </c>
      <c r="M27" s="33">
        <f t="shared" si="5"/>
        <v>0</v>
      </c>
      <c r="N27" s="33">
        <v>0</v>
      </c>
      <c r="O27" s="1">
        <f>G27/G62*100</f>
        <v>0</v>
      </c>
    </row>
    <row r="28" spans="1:15" s="6" customFormat="1" ht="15.75">
      <c r="A28" s="19" t="s">
        <v>40</v>
      </c>
      <c r="B28" s="17" t="s">
        <v>41</v>
      </c>
      <c r="C28" s="37">
        <f>SUM(C23:C27)</f>
        <v>52199938.58</v>
      </c>
      <c r="D28" s="37">
        <f>SUM(D23:D27)</f>
        <v>427220.7100000009</v>
      </c>
      <c r="E28" s="37">
        <f>SUM(E23:E27)</f>
        <v>52627159.29</v>
      </c>
      <c r="F28" s="37">
        <f>SUM(F23:F27)</f>
        <v>4803693.75</v>
      </c>
      <c r="G28" s="37">
        <f>SUM(G23:G27)</f>
        <v>4803693.75</v>
      </c>
      <c r="H28" s="36">
        <f>H23+H24+H25+H26+H27</f>
        <v>6.1237281652779565</v>
      </c>
      <c r="I28" s="37">
        <f t="shared" si="1"/>
        <v>-47396244.83</v>
      </c>
      <c r="J28" s="34">
        <f t="shared" si="2"/>
        <v>-47823465.54</v>
      </c>
      <c r="K28" s="34">
        <f t="shared" si="3"/>
        <v>0</v>
      </c>
      <c r="L28" s="35">
        <f t="shared" si="4"/>
        <v>9.20248927618566</v>
      </c>
      <c r="M28" s="35">
        <f t="shared" si="5"/>
        <v>9.127784616930253</v>
      </c>
      <c r="N28" s="35">
        <f t="shared" si="6"/>
        <v>100</v>
      </c>
      <c r="O28" s="1">
        <f>G28/G62*100</f>
        <v>6.123728165277956</v>
      </c>
    </row>
    <row r="29" spans="1:15" s="1" customFormat="1" ht="15.75">
      <c r="A29" s="8" t="s">
        <v>14</v>
      </c>
      <c r="B29" s="9" t="s">
        <v>15</v>
      </c>
      <c r="C29" s="40">
        <v>11385672.78</v>
      </c>
      <c r="D29" s="30">
        <f>E29-C29</f>
        <v>3682267.120000001</v>
      </c>
      <c r="E29" s="30">
        <v>15067939.9</v>
      </c>
      <c r="F29" s="30">
        <v>1330944.88</v>
      </c>
      <c r="G29" s="30">
        <v>877294.46</v>
      </c>
      <c r="H29" s="31">
        <f>G29/G62*100</f>
        <v>1.1183712104761705</v>
      </c>
      <c r="I29" s="30">
        <f t="shared" si="1"/>
        <v>-10508378.32</v>
      </c>
      <c r="J29" s="32">
        <f t="shared" si="2"/>
        <v>-14190645.440000001</v>
      </c>
      <c r="K29" s="32">
        <f t="shared" si="3"/>
        <v>-453650.4199999999</v>
      </c>
      <c r="L29" s="33">
        <f t="shared" si="4"/>
        <v>7.705249193012554</v>
      </c>
      <c r="M29" s="33">
        <f t="shared" si="5"/>
        <v>5.8222588211942625</v>
      </c>
      <c r="N29" s="33">
        <f t="shared" si="6"/>
        <v>65.91516096444204</v>
      </c>
      <c r="O29" s="1">
        <f>G29/G62*100</f>
        <v>1.1183712104761705</v>
      </c>
    </row>
    <row r="30" spans="1:15" s="1" customFormat="1" ht="15.75">
      <c r="A30" s="8" t="s">
        <v>16</v>
      </c>
      <c r="B30" s="9" t="s">
        <v>17</v>
      </c>
      <c r="C30" s="40">
        <v>30471370.64</v>
      </c>
      <c r="D30" s="30">
        <f>E30-C30</f>
        <v>584149.8000000007</v>
      </c>
      <c r="E30" s="30">
        <v>31055520.44</v>
      </c>
      <c r="F30" s="30">
        <v>99917.25</v>
      </c>
      <c r="G30" s="30">
        <v>99917.25</v>
      </c>
      <c r="H30" s="31">
        <f>G30/G62*100</f>
        <v>0.127374081251978</v>
      </c>
      <c r="I30" s="30">
        <f t="shared" si="1"/>
        <v>-30371453.39</v>
      </c>
      <c r="J30" s="32">
        <f t="shared" si="2"/>
        <v>-30955603.19</v>
      </c>
      <c r="K30" s="32">
        <f t="shared" si="3"/>
        <v>0</v>
      </c>
      <c r="L30" s="33">
        <f t="shared" si="4"/>
        <v>0.3279053350781598</v>
      </c>
      <c r="M30" s="33">
        <f t="shared" si="5"/>
        <v>0.321737483656223</v>
      </c>
      <c r="N30" s="33">
        <f t="shared" si="6"/>
        <v>100</v>
      </c>
      <c r="O30" s="1">
        <f>G30/G62*100</f>
        <v>0.127374081251978</v>
      </c>
    </row>
    <row r="31" spans="1:15" s="1" customFormat="1" ht="15.75">
      <c r="A31" s="8" t="s">
        <v>75</v>
      </c>
      <c r="B31" s="9" t="s">
        <v>76</v>
      </c>
      <c r="C31" s="40">
        <v>13186163.46</v>
      </c>
      <c r="D31" s="30">
        <f>E31-C31</f>
        <v>3817461.4399999976</v>
      </c>
      <c r="E31" s="30">
        <v>17003624.9</v>
      </c>
      <c r="F31" s="30">
        <v>2034460.54</v>
      </c>
      <c r="G31" s="30">
        <v>2028960.54</v>
      </c>
      <c r="H31" s="31">
        <f>G31/G62*100</f>
        <v>2.5865101839674045</v>
      </c>
      <c r="I31" s="30">
        <f t="shared" si="1"/>
        <v>-11157202.920000002</v>
      </c>
      <c r="J31" s="32">
        <f t="shared" si="2"/>
        <v>-14974664.36</v>
      </c>
      <c r="K31" s="32">
        <f t="shared" si="3"/>
        <v>-5500</v>
      </c>
      <c r="L31" s="33">
        <f t="shared" si="4"/>
        <v>15.387042229188323</v>
      </c>
      <c r="M31" s="33">
        <f t="shared" si="5"/>
        <v>11.932517636283544</v>
      </c>
      <c r="N31" s="33">
        <f t="shared" si="6"/>
        <v>99.72965806454029</v>
      </c>
      <c r="O31" s="1">
        <f>G31/G62*100</f>
        <v>2.5865101839674045</v>
      </c>
    </row>
    <row r="32" spans="1:15" s="6" customFormat="1" ht="31.5">
      <c r="A32" s="19" t="s">
        <v>42</v>
      </c>
      <c r="B32" s="17" t="s">
        <v>43</v>
      </c>
      <c r="C32" s="37">
        <f>SUM(C29:C31)</f>
        <v>55043206.88</v>
      </c>
      <c r="D32" s="37">
        <f>SUM(D29:D31)</f>
        <v>8083878.359999999</v>
      </c>
      <c r="E32" s="37">
        <f>SUM(E29:E31)</f>
        <v>63127085.24</v>
      </c>
      <c r="F32" s="37">
        <f>SUM(F29:F31)</f>
        <v>3465322.67</v>
      </c>
      <c r="G32" s="37">
        <f>SUM(G29:G31)</f>
        <v>3006172.25</v>
      </c>
      <c r="H32" s="36">
        <f>H29+H30+H31</f>
        <v>3.832255475695553</v>
      </c>
      <c r="I32" s="37">
        <f t="shared" si="1"/>
        <v>-52037034.63</v>
      </c>
      <c r="J32" s="34">
        <f t="shared" si="2"/>
        <v>-60120912.99</v>
      </c>
      <c r="K32" s="34">
        <f t="shared" si="3"/>
        <v>-459150.4199999999</v>
      </c>
      <c r="L32" s="35">
        <f t="shared" si="4"/>
        <v>5.461477301919877</v>
      </c>
      <c r="M32" s="35">
        <f t="shared" si="5"/>
        <v>4.7620957605930485</v>
      </c>
      <c r="N32" s="35">
        <f t="shared" si="6"/>
        <v>86.75013948989634</v>
      </c>
      <c r="O32" s="1">
        <f>G32/G62*100</f>
        <v>3.8322554756955527</v>
      </c>
    </row>
    <row r="33" spans="1:15" s="1" customFormat="1" ht="47.25" hidden="1">
      <c r="A33" s="8" t="s">
        <v>87</v>
      </c>
      <c r="B33" s="9" t="s">
        <v>88</v>
      </c>
      <c r="C33" s="30">
        <v>0</v>
      </c>
      <c r="D33" s="30">
        <f>E33-C33</f>
        <v>0</v>
      </c>
      <c r="E33" s="30">
        <v>0</v>
      </c>
      <c r="F33" s="30">
        <v>0</v>
      </c>
      <c r="G33" s="30">
        <v>0</v>
      </c>
      <c r="H33" s="31" t="e">
        <f>G33/G60*100</f>
        <v>#DIV/0!</v>
      </c>
      <c r="I33" s="30">
        <f t="shared" si="1"/>
        <v>0</v>
      </c>
      <c r="J33" s="32">
        <f t="shared" si="2"/>
        <v>0</v>
      </c>
      <c r="K33" s="32">
        <f t="shared" si="3"/>
        <v>0</v>
      </c>
      <c r="L33" s="33" t="e">
        <f t="shared" si="4"/>
        <v>#DIV/0!</v>
      </c>
      <c r="M33" s="33" t="e">
        <f t="shared" si="5"/>
        <v>#DIV/0!</v>
      </c>
      <c r="N33" s="33" t="e">
        <f t="shared" si="6"/>
        <v>#DIV/0!</v>
      </c>
      <c r="O33" s="1" t="e">
        <f>G33/#REF!*100</f>
        <v>#REF!</v>
      </c>
    </row>
    <row r="34" spans="1:15" s="6" customFormat="1" ht="15.75" hidden="1">
      <c r="A34" s="19" t="s">
        <v>44</v>
      </c>
      <c r="B34" s="17" t="s">
        <v>45</v>
      </c>
      <c r="C34" s="37">
        <v>0</v>
      </c>
      <c r="D34" s="37">
        <f>D33</f>
        <v>0</v>
      </c>
      <c r="E34" s="37">
        <v>0</v>
      </c>
      <c r="F34" s="37">
        <f>F33</f>
        <v>0</v>
      </c>
      <c r="G34" s="37">
        <f>G33</f>
        <v>0</v>
      </c>
      <c r="H34" s="31" t="e">
        <f>G34/G61*100</f>
        <v>#DIV/0!</v>
      </c>
      <c r="I34" s="37">
        <f t="shared" si="1"/>
        <v>0</v>
      </c>
      <c r="J34" s="34">
        <f t="shared" si="2"/>
        <v>0</v>
      </c>
      <c r="K34" s="34">
        <f t="shared" si="3"/>
        <v>0</v>
      </c>
      <c r="L34" s="35" t="e">
        <f t="shared" si="4"/>
        <v>#DIV/0!</v>
      </c>
      <c r="M34" s="35" t="e">
        <f t="shared" si="5"/>
        <v>#DIV/0!</v>
      </c>
      <c r="N34" s="35" t="e">
        <f t="shared" si="6"/>
        <v>#DIV/0!</v>
      </c>
      <c r="O34" s="1" t="e">
        <f>G34/#REF!*100</f>
        <v>#REF!</v>
      </c>
    </row>
    <row r="35" spans="1:15" s="1" customFormat="1" ht="15.75">
      <c r="A35" s="8" t="s">
        <v>18</v>
      </c>
      <c r="B35" s="9" t="s">
        <v>19</v>
      </c>
      <c r="C35" s="40">
        <v>51382501.18</v>
      </c>
      <c r="D35" s="30">
        <f>E35-C35</f>
        <v>2179215.799999997</v>
      </c>
      <c r="E35" s="30">
        <v>53561716.98</v>
      </c>
      <c r="F35" s="30">
        <v>10615672.15</v>
      </c>
      <c r="G35" s="30">
        <v>10615672.15</v>
      </c>
      <c r="H35" s="31">
        <f>G35/G62*100</f>
        <v>13.532813272767813</v>
      </c>
      <c r="I35" s="30">
        <f t="shared" si="1"/>
        <v>-40766829.03</v>
      </c>
      <c r="J35" s="32">
        <f>G35-E35</f>
        <v>-42946044.83</v>
      </c>
      <c r="K35" s="32">
        <f>G35-F35</f>
        <v>0</v>
      </c>
      <c r="L35" s="33">
        <f t="shared" si="4"/>
        <v>20.660092261394272</v>
      </c>
      <c r="M35" s="33">
        <f>G35/E35*100</f>
        <v>19.819514288468206</v>
      </c>
      <c r="N35" s="33">
        <f>G35/F35*100</f>
        <v>100</v>
      </c>
      <c r="O35" s="1">
        <f>G35/G62*100</f>
        <v>13.532813272767813</v>
      </c>
    </row>
    <row r="36" spans="1:15" s="1" customFormat="1" ht="15.75">
      <c r="A36" s="8" t="s">
        <v>20</v>
      </c>
      <c r="B36" s="9" t="s">
        <v>21</v>
      </c>
      <c r="C36" s="40">
        <v>238878078.32</v>
      </c>
      <c r="D36" s="30">
        <f>E36-C36</f>
        <v>-1856511.5699999928</v>
      </c>
      <c r="E36" s="30">
        <v>237021566.75</v>
      </c>
      <c r="F36" s="30">
        <v>30104828.94</v>
      </c>
      <c r="G36" s="30">
        <v>30104828.94</v>
      </c>
      <c r="H36" s="31">
        <f>G36/G62*100</f>
        <v>38.377506661567026</v>
      </c>
      <c r="I36" s="30">
        <f t="shared" si="1"/>
        <v>-208773249.38</v>
      </c>
      <c r="J36" s="32">
        <f t="shared" si="2"/>
        <v>-206916737.81</v>
      </c>
      <c r="K36" s="32">
        <f t="shared" si="3"/>
        <v>0</v>
      </c>
      <c r="L36" s="33">
        <f t="shared" si="4"/>
        <v>12.602591728685839</v>
      </c>
      <c r="M36" s="33">
        <f t="shared" si="5"/>
        <v>12.701303663119088</v>
      </c>
      <c r="N36" s="33">
        <f t="shared" si="6"/>
        <v>100</v>
      </c>
      <c r="O36" s="1">
        <f>G36/G62*100</f>
        <v>38.377506661567026</v>
      </c>
    </row>
    <row r="37" spans="1:15" s="1" customFormat="1" ht="30.75" customHeight="1">
      <c r="A37" s="8" t="s">
        <v>117</v>
      </c>
      <c r="B37" s="9" t="s">
        <v>127</v>
      </c>
      <c r="C37" s="40">
        <v>12901637</v>
      </c>
      <c r="D37" s="30">
        <f>E37-C37</f>
        <v>82920</v>
      </c>
      <c r="E37" s="30">
        <v>12984557</v>
      </c>
      <c r="F37" s="30">
        <v>2132490.05</v>
      </c>
      <c r="G37" s="30">
        <v>2132490.05</v>
      </c>
      <c r="H37" s="31">
        <f>G37/G62*100</f>
        <v>2.7184891587562166</v>
      </c>
      <c r="I37" s="30">
        <f t="shared" si="1"/>
        <v>-10769146.95</v>
      </c>
      <c r="J37" s="32">
        <f t="shared" si="2"/>
        <v>-10852066.95</v>
      </c>
      <c r="K37" s="32">
        <f t="shared" si="3"/>
        <v>0</v>
      </c>
      <c r="L37" s="33">
        <f t="shared" si="4"/>
        <v>16.528833124044645</v>
      </c>
      <c r="M37" s="33">
        <f t="shared" si="5"/>
        <v>16.423279207754256</v>
      </c>
      <c r="N37" s="33">
        <f t="shared" si="6"/>
        <v>100</v>
      </c>
      <c r="O37" s="1" t="e">
        <f>G37/#REF!*100</f>
        <v>#REF!</v>
      </c>
    </row>
    <row r="38" spans="1:15" s="1" customFormat="1" ht="39.75" customHeight="1">
      <c r="A38" s="8" t="s">
        <v>22</v>
      </c>
      <c r="B38" s="9" t="s">
        <v>23</v>
      </c>
      <c r="C38" s="40">
        <v>2968313.8</v>
      </c>
      <c r="D38" s="30">
        <f>E38-C38</f>
        <v>0</v>
      </c>
      <c r="E38" s="30">
        <v>2968313.8</v>
      </c>
      <c r="F38" s="30">
        <v>38000</v>
      </c>
      <c r="G38" s="30">
        <v>38000</v>
      </c>
      <c r="H38" s="31">
        <f>G38/G62*100</f>
        <v>0.04844223682672575</v>
      </c>
      <c r="I38" s="30">
        <f t="shared" si="1"/>
        <v>-2930313.8</v>
      </c>
      <c r="J38" s="32">
        <f t="shared" si="2"/>
        <v>-2930313.8</v>
      </c>
      <c r="K38" s="32">
        <f t="shared" si="3"/>
        <v>0</v>
      </c>
      <c r="L38" s="33">
        <f t="shared" si="4"/>
        <v>1.280188098711127</v>
      </c>
      <c r="M38" s="33">
        <f t="shared" si="5"/>
        <v>1.280188098711127</v>
      </c>
      <c r="N38" s="33">
        <f t="shared" si="6"/>
        <v>100</v>
      </c>
      <c r="O38" s="1">
        <f>G38/G62*100</f>
        <v>0.04844223682672575</v>
      </c>
    </row>
    <row r="39" spans="1:15" s="1" customFormat="1" ht="31.5">
      <c r="A39" s="8" t="s">
        <v>24</v>
      </c>
      <c r="B39" s="9" t="s">
        <v>25</v>
      </c>
      <c r="C39" s="40">
        <v>2806165</v>
      </c>
      <c r="D39" s="30">
        <f>E39-C39</f>
        <v>0</v>
      </c>
      <c r="E39" s="30">
        <v>2806165</v>
      </c>
      <c r="F39" s="30">
        <v>370465.26</v>
      </c>
      <c r="G39" s="30">
        <v>365894.06</v>
      </c>
      <c r="H39" s="31">
        <f>G39/G62*100</f>
        <v>0.4664401765266369</v>
      </c>
      <c r="I39" s="30">
        <f t="shared" si="1"/>
        <v>-2440270.94</v>
      </c>
      <c r="J39" s="32">
        <f t="shared" si="2"/>
        <v>-2440270.94</v>
      </c>
      <c r="K39" s="32">
        <f t="shared" si="3"/>
        <v>-4571.200000000012</v>
      </c>
      <c r="L39" s="33">
        <f t="shared" si="4"/>
        <v>13.03893605686052</v>
      </c>
      <c r="M39" s="33">
        <f t="shared" si="5"/>
        <v>13.03893605686052</v>
      </c>
      <c r="N39" s="33">
        <f t="shared" si="6"/>
        <v>98.7660921296642</v>
      </c>
      <c r="O39" s="1">
        <f>G39/G62*100</f>
        <v>0.4664401765266369</v>
      </c>
    </row>
    <row r="40" spans="1:15" s="6" customFormat="1" ht="15.75">
      <c r="A40" s="19" t="s">
        <v>46</v>
      </c>
      <c r="B40" s="17" t="s">
        <v>47</v>
      </c>
      <c r="C40" s="37">
        <f>SUM(C35:C39)</f>
        <v>308936695.3</v>
      </c>
      <c r="D40" s="37">
        <f>SUM(D35:D39)</f>
        <v>405624.2300000042</v>
      </c>
      <c r="E40" s="37">
        <f>SUM(E35:E39)</f>
        <v>309342319.53000003</v>
      </c>
      <c r="F40" s="37">
        <f>SUM(F35:F39)</f>
        <v>43261456.4</v>
      </c>
      <c r="G40" s="37">
        <f>SUM(G35:G39)</f>
        <v>43256885.2</v>
      </c>
      <c r="H40" s="36">
        <f>H35+H36+H37+H38+H39</f>
        <v>55.14369150644441</v>
      </c>
      <c r="I40" s="37">
        <f t="shared" si="1"/>
        <v>-265679810.10000002</v>
      </c>
      <c r="J40" s="34">
        <f t="shared" si="2"/>
        <v>-266085434.33000004</v>
      </c>
      <c r="K40" s="34">
        <f t="shared" si="3"/>
        <v>-4571.19999999553</v>
      </c>
      <c r="L40" s="35">
        <f t="shared" si="4"/>
        <v>14.001860529385937</v>
      </c>
      <c r="M40" s="35">
        <f t="shared" si="5"/>
        <v>13.983500629891976</v>
      </c>
      <c r="N40" s="35">
        <f t="shared" si="6"/>
        <v>99.98943355036934</v>
      </c>
      <c r="O40" s="1">
        <f>G40/G62*100</f>
        <v>55.143691506444426</v>
      </c>
    </row>
    <row r="41" spans="1:15" s="1" customFormat="1" ht="15.75">
      <c r="A41" s="8" t="s">
        <v>26</v>
      </c>
      <c r="B41" s="9" t="s">
        <v>27</v>
      </c>
      <c r="C41" s="40">
        <v>24924786.47</v>
      </c>
      <c r="D41" s="30">
        <f>E41-C41</f>
        <v>2319965.1000000015</v>
      </c>
      <c r="E41" s="30">
        <v>27244751.57</v>
      </c>
      <c r="F41" s="30">
        <v>4011626.45</v>
      </c>
      <c r="G41" s="30">
        <v>4011626.45</v>
      </c>
      <c r="H41" s="31">
        <f>G41/G62*100</f>
        <v>5.114004172401502</v>
      </c>
      <c r="I41" s="30">
        <f t="shared" si="1"/>
        <v>-20913160.02</v>
      </c>
      <c r="J41" s="32">
        <f t="shared" si="2"/>
        <v>-23233125.12</v>
      </c>
      <c r="K41" s="32">
        <f t="shared" si="3"/>
        <v>0</v>
      </c>
      <c r="L41" s="33">
        <f t="shared" si="4"/>
        <v>16.094928054161983</v>
      </c>
      <c r="M41" s="33">
        <f t="shared" si="5"/>
        <v>14.72440091697265</v>
      </c>
      <c r="N41" s="33">
        <f t="shared" si="6"/>
        <v>100</v>
      </c>
      <c r="O41" s="1">
        <f>G41/G62*100</f>
        <v>5.114004172401502</v>
      </c>
    </row>
    <row r="42" spans="1:15" s="1" customFormat="1" ht="50.25" customHeight="1">
      <c r="A42" s="8" t="s">
        <v>91</v>
      </c>
      <c r="B42" s="9" t="s">
        <v>28</v>
      </c>
      <c r="C42" s="40">
        <v>11254740</v>
      </c>
      <c r="D42" s="30">
        <f>E42-C42</f>
        <v>172431</v>
      </c>
      <c r="E42" s="30">
        <v>11427171</v>
      </c>
      <c r="F42" s="30">
        <v>1988885.04</v>
      </c>
      <c r="G42" s="30">
        <v>1988885.04</v>
      </c>
      <c r="H42" s="31">
        <f>G42/G62*100</f>
        <v>2.5354221086529454</v>
      </c>
      <c r="I42" s="30">
        <f t="shared" si="1"/>
        <v>-9265854.96</v>
      </c>
      <c r="J42" s="32">
        <f t="shared" si="2"/>
        <v>-9438285.96</v>
      </c>
      <c r="K42" s="32">
        <f t="shared" si="3"/>
        <v>0</v>
      </c>
      <c r="L42" s="33">
        <f t="shared" si="4"/>
        <v>17.671532527628358</v>
      </c>
      <c r="M42" s="33">
        <f t="shared" si="5"/>
        <v>17.404876850097022</v>
      </c>
      <c r="N42" s="33">
        <f t="shared" si="6"/>
        <v>100</v>
      </c>
      <c r="O42" s="1">
        <f>G42/G62*100</f>
        <v>2.5354221086529454</v>
      </c>
    </row>
    <row r="43" spans="1:15" s="6" customFormat="1" ht="15.75">
      <c r="A43" s="19" t="s">
        <v>48</v>
      </c>
      <c r="B43" s="17" t="s">
        <v>27</v>
      </c>
      <c r="C43" s="37">
        <f>SUM(C41:C42)</f>
        <v>36179526.47</v>
      </c>
      <c r="D43" s="37">
        <f>SUM(D41:D42)</f>
        <v>2492396.1000000015</v>
      </c>
      <c r="E43" s="37">
        <f>SUM(E41:E42)</f>
        <v>38671922.57</v>
      </c>
      <c r="F43" s="37">
        <f>SUM(F41:F42)</f>
        <v>6000511.49</v>
      </c>
      <c r="G43" s="37">
        <f>SUM(G41:G42)</f>
        <v>6000511.49</v>
      </c>
      <c r="H43" s="36">
        <f>H41+H42</f>
        <v>7.649426281054447</v>
      </c>
      <c r="I43" s="37">
        <f t="shared" si="1"/>
        <v>-30179014.979999997</v>
      </c>
      <c r="J43" s="34">
        <f t="shared" si="2"/>
        <v>-32671411.08</v>
      </c>
      <c r="K43" s="34">
        <f t="shared" si="3"/>
        <v>0</v>
      </c>
      <c r="L43" s="35">
        <f t="shared" si="4"/>
        <v>16.58537873616343</v>
      </c>
      <c r="M43" s="35">
        <f t="shared" si="5"/>
        <v>15.51645506927793</v>
      </c>
      <c r="N43" s="35">
        <f t="shared" si="6"/>
        <v>100</v>
      </c>
      <c r="O43" s="1">
        <f>G43/G62*100</f>
        <v>7.649426281054447</v>
      </c>
    </row>
    <row r="44" spans="1:15" s="1" customFormat="1" ht="31.5" hidden="1">
      <c r="A44" s="8" t="s">
        <v>29</v>
      </c>
      <c r="B44" s="9" t="s">
        <v>111</v>
      </c>
      <c r="C44" s="30">
        <v>0</v>
      </c>
      <c r="D44" s="30">
        <f>E44-C44</f>
        <v>0</v>
      </c>
      <c r="E44" s="30">
        <v>0</v>
      </c>
      <c r="F44" s="30">
        <v>0</v>
      </c>
      <c r="G44" s="30">
        <v>0</v>
      </c>
      <c r="H44" s="31">
        <f>G44/G62*100</f>
        <v>0</v>
      </c>
      <c r="I44" s="30">
        <f t="shared" si="1"/>
        <v>0</v>
      </c>
      <c r="J44" s="32">
        <f t="shared" si="2"/>
        <v>0</v>
      </c>
      <c r="K44" s="32">
        <f t="shared" si="3"/>
        <v>0</v>
      </c>
      <c r="L44" s="35" t="e">
        <f t="shared" si="4"/>
        <v>#DIV/0!</v>
      </c>
      <c r="M44" s="35" t="e">
        <f t="shared" si="5"/>
        <v>#DIV/0!</v>
      </c>
      <c r="N44" s="35" t="e">
        <f t="shared" si="6"/>
        <v>#DIV/0!</v>
      </c>
      <c r="O44" s="1" t="e">
        <f>G44/#REF!*100</f>
        <v>#REF!</v>
      </c>
    </row>
    <row r="45" spans="1:14" s="1" customFormat="1" ht="15.75" hidden="1">
      <c r="A45" s="8" t="s">
        <v>119</v>
      </c>
      <c r="B45" s="9" t="s">
        <v>120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1">
        <f>G45/G62*100</f>
        <v>0</v>
      </c>
      <c r="I45" s="30">
        <f t="shared" si="1"/>
        <v>0</v>
      </c>
      <c r="J45" s="32">
        <f t="shared" si="2"/>
        <v>0</v>
      </c>
      <c r="K45" s="32">
        <f t="shared" si="3"/>
        <v>0</v>
      </c>
      <c r="L45" s="35" t="e">
        <f t="shared" si="4"/>
        <v>#DIV/0!</v>
      </c>
      <c r="M45" s="35" t="e">
        <f t="shared" si="5"/>
        <v>#DIV/0!</v>
      </c>
      <c r="N45" s="35" t="e">
        <f t="shared" si="6"/>
        <v>#DIV/0!</v>
      </c>
    </row>
    <row r="46" spans="1:15" s="1" customFormat="1" ht="30.75" customHeight="1">
      <c r="A46" s="8" t="s">
        <v>128</v>
      </c>
      <c r="B46" s="9" t="s">
        <v>129</v>
      </c>
      <c r="C46" s="30">
        <v>138100</v>
      </c>
      <c r="D46" s="30">
        <f>E46-C46</f>
        <v>0</v>
      </c>
      <c r="E46" s="30">
        <v>138100</v>
      </c>
      <c r="F46" s="30">
        <v>40000</v>
      </c>
      <c r="G46" s="30">
        <v>40000</v>
      </c>
      <c r="H46" s="31">
        <f>G46/G62*100</f>
        <v>0.05099182823865868</v>
      </c>
      <c r="I46" s="30">
        <f t="shared" si="1"/>
        <v>-98100</v>
      </c>
      <c r="J46" s="32">
        <f t="shared" si="2"/>
        <v>-98100</v>
      </c>
      <c r="K46" s="32">
        <f t="shared" si="3"/>
        <v>0</v>
      </c>
      <c r="L46" s="33">
        <f>G46/C46*100</f>
        <v>28.964518464880523</v>
      </c>
      <c r="M46" s="33">
        <f t="shared" si="5"/>
        <v>28.964518464880523</v>
      </c>
      <c r="N46" s="33">
        <f t="shared" si="6"/>
        <v>100</v>
      </c>
      <c r="O46" s="1" t="e">
        <f>G46/#REF!*100</f>
        <v>#REF!</v>
      </c>
    </row>
    <row r="47" spans="1:15" s="6" customFormat="1" ht="15.75">
      <c r="A47" s="19" t="s">
        <v>49</v>
      </c>
      <c r="B47" s="17" t="s">
        <v>30</v>
      </c>
      <c r="C47" s="37">
        <f>SUM(C44:C46)</f>
        <v>138100</v>
      </c>
      <c r="D47" s="37">
        <f>SUM(D44:D46)</f>
        <v>0</v>
      </c>
      <c r="E47" s="37">
        <f>SUM(E44:E46)</f>
        <v>138100</v>
      </c>
      <c r="F47" s="37">
        <f>SUM(F44:F46)</f>
        <v>40000</v>
      </c>
      <c r="G47" s="37">
        <f>SUM(G44:G46)</f>
        <v>40000</v>
      </c>
      <c r="H47" s="36">
        <f>G47/G62*100</f>
        <v>0.05099182823865868</v>
      </c>
      <c r="I47" s="37">
        <f t="shared" si="1"/>
        <v>-98100</v>
      </c>
      <c r="J47" s="34">
        <f t="shared" si="2"/>
        <v>-98100</v>
      </c>
      <c r="K47" s="34">
        <f t="shared" si="3"/>
        <v>0</v>
      </c>
      <c r="L47" s="35">
        <f>G47/C47*100</f>
        <v>28.964518464880523</v>
      </c>
      <c r="M47" s="35">
        <f t="shared" si="5"/>
        <v>28.964518464880523</v>
      </c>
      <c r="N47" s="35">
        <f t="shared" si="6"/>
        <v>100</v>
      </c>
      <c r="O47" s="1" t="e">
        <f>G47/#REF!*100</f>
        <v>#REF!</v>
      </c>
    </row>
    <row r="48" spans="1:15" s="1" customFormat="1" ht="15.75">
      <c r="A48" s="8" t="s">
        <v>31</v>
      </c>
      <c r="B48" s="9" t="s">
        <v>32</v>
      </c>
      <c r="C48" s="40">
        <v>2094681</v>
      </c>
      <c r="D48" s="30">
        <f>E48-C48</f>
        <v>0</v>
      </c>
      <c r="E48" s="30">
        <v>2094681</v>
      </c>
      <c r="F48" s="30">
        <v>551494.02</v>
      </c>
      <c r="G48" s="30">
        <v>551494.02</v>
      </c>
      <c r="H48" s="31">
        <f>G48/G62*100</f>
        <v>0.7030422085621849</v>
      </c>
      <c r="I48" s="30">
        <f>G48-C48</f>
        <v>-1543186.98</v>
      </c>
      <c r="J48" s="32">
        <f t="shared" si="2"/>
        <v>-1543186.98</v>
      </c>
      <c r="K48" s="32">
        <f t="shared" si="3"/>
        <v>0</v>
      </c>
      <c r="L48" s="33">
        <f t="shared" si="4"/>
        <v>26.328305837499837</v>
      </c>
      <c r="M48" s="33">
        <f t="shared" si="5"/>
        <v>26.328305837499837</v>
      </c>
      <c r="N48" s="33">
        <f t="shared" si="6"/>
        <v>100</v>
      </c>
      <c r="O48" s="1">
        <f>G48/G62*100</f>
        <v>0.7030422085621849</v>
      </c>
    </row>
    <row r="49" spans="1:15" s="1" customFormat="1" ht="31.5">
      <c r="A49" s="8" t="s">
        <v>33</v>
      </c>
      <c r="B49" s="9" t="s">
        <v>34</v>
      </c>
      <c r="C49" s="40">
        <v>12980027</v>
      </c>
      <c r="D49" s="30">
        <f>E49-C49</f>
        <v>7971825</v>
      </c>
      <c r="E49" s="32">
        <v>20951852</v>
      </c>
      <c r="F49" s="32">
        <v>4977388</v>
      </c>
      <c r="G49" s="32">
        <v>4871586.81</v>
      </c>
      <c r="H49" s="31">
        <f>G49/G62*100</f>
        <v>6.210277946630879</v>
      </c>
      <c r="I49" s="30">
        <f t="shared" si="1"/>
        <v>-8108440.19</v>
      </c>
      <c r="J49" s="32">
        <f t="shared" si="2"/>
        <v>-16080265.190000001</v>
      </c>
      <c r="K49" s="32">
        <f t="shared" si="3"/>
        <v>-105801.19000000041</v>
      </c>
      <c r="L49" s="33">
        <f t="shared" si="4"/>
        <v>37.531407369183434</v>
      </c>
      <c r="M49" s="33">
        <f t="shared" si="5"/>
        <v>23.251342220248596</v>
      </c>
      <c r="N49" s="33">
        <f t="shared" si="6"/>
        <v>97.87436322022714</v>
      </c>
      <c r="O49" s="1">
        <f>G49/G62*100</f>
        <v>6.210277946630879</v>
      </c>
    </row>
    <row r="50" spans="1:15" s="1" customFormat="1" ht="15.75">
      <c r="A50" s="8" t="s">
        <v>52</v>
      </c>
      <c r="B50" s="9" t="s">
        <v>92</v>
      </c>
      <c r="C50" s="40">
        <v>12321591.2</v>
      </c>
      <c r="D50" s="30">
        <f>E50-C50</f>
        <v>0</v>
      </c>
      <c r="E50" s="30">
        <v>12321591.2</v>
      </c>
      <c r="F50" s="30">
        <v>3885260</v>
      </c>
      <c r="G50" s="30">
        <v>158900</v>
      </c>
      <c r="H50" s="31">
        <f>G50/G62*100</f>
        <v>0.20256503767807163</v>
      </c>
      <c r="I50" s="30">
        <f t="shared" si="1"/>
        <v>-12162691.2</v>
      </c>
      <c r="J50" s="32">
        <f t="shared" si="2"/>
        <v>-12162691.2</v>
      </c>
      <c r="K50" s="32">
        <f t="shared" si="3"/>
        <v>-3726360</v>
      </c>
      <c r="L50" s="33">
        <f t="shared" si="4"/>
        <v>1.289606167099587</v>
      </c>
      <c r="M50" s="33">
        <f t="shared" si="5"/>
        <v>1.289606167099587</v>
      </c>
      <c r="N50" s="33">
        <f t="shared" si="6"/>
        <v>4.089816382944771</v>
      </c>
      <c r="O50" s="1">
        <f>G50/G62*100</f>
        <v>0.20256503767807163</v>
      </c>
    </row>
    <row r="51" spans="1:15" s="1" customFormat="1" ht="31.5">
      <c r="A51" s="8" t="s">
        <v>58</v>
      </c>
      <c r="B51" s="9" t="s">
        <v>59</v>
      </c>
      <c r="C51" s="40">
        <v>118276.26</v>
      </c>
      <c r="D51" s="30">
        <f>E51-C51</f>
        <v>0</v>
      </c>
      <c r="E51" s="40">
        <v>118276.26</v>
      </c>
      <c r="F51" s="30">
        <v>25770.03</v>
      </c>
      <c r="G51" s="30">
        <v>1626.86</v>
      </c>
      <c r="H51" s="31">
        <f>G51/G62*100</f>
        <v>0.0020739141422086065</v>
      </c>
      <c r="I51" s="30">
        <f t="shared" si="1"/>
        <v>-116649.4</v>
      </c>
      <c r="J51" s="32">
        <f t="shared" si="2"/>
        <v>-116649.4</v>
      </c>
      <c r="K51" s="32">
        <f t="shared" si="3"/>
        <v>-24143.17</v>
      </c>
      <c r="L51" s="33">
        <f>G51/C51*100</f>
        <v>1.3754746726012472</v>
      </c>
      <c r="M51" s="33">
        <f t="shared" si="5"/>
        <v>1.3754746726012472</v>
      </c>
      <c r="N51" s="33">
        <f>G51/F51*100</f>
        <v>6.312992262717583</v>
      </c>
      <c r="O51" s="1" t="e">
        <f>G51/#REF!*100</f>
        <v>#REF!</v>
      </c>
    </row>
    <row r="52" spans="1:15" s="6" customFormat="1" ht="15.75">
      <c r="A52" s="19" t="s">
        <v>50</v>
      </c>
      <c r="B52" s="17" t="s">
        <v>51</v>
      </c>
      <c r="C52" s="37">
        <f>SUM(C48:C51)</f>
        <v>27514575.46</v>
      </c>
      <c r="D52" s="37">
        <f>SUM(D48:D51)</f>
        <v>7971825</v>
      </c>
      <c r="E52" s="37">
        <f>SUM(E48:E51)</f>
        <v>35486400.46</v>
      </c>
      <c r="F52" s="37">
        <f>SUM(F48:F51)</f>
        <v>9439912.049999999</v>
      </c>
      <c r="G52" s="37">
        <f>SUM(G48:G51)</f>
        <v>5583607.69</v>
      </c>
      <c r="H52" s="36">
        <f>H48+H49+H50+H51</f>
        <v>7.117959107013344</v>
      </c>
      <c r="I52" s="37">
        <f t="shared" si="1"/>
        <v>-21930967.77</v>
      </c>
      <c r="J52" s="34">
        <f t="shared" si="2"/>
        <v>-29902792.77</v>
      </c>
      <c r="K52" s="34">
        <f t="shared" si="3"/>
        <v>-3856304.3599999985</v>
      </c>
      <c r="L52" s="35">
        <f t="shared" si="4"/>
        <v>20.293272189924604</v>
      </c>
      <c r="M52" s="35">
        <f t="shared" si="5"/>
        <v>15.734500027112642</v>
      </c>
      <c r="N52" s="35">
        <f t="shared" si="6"/>
        <v>59.14893762172287</v>
      </c>
      <c r="O52" s="1">
        <f>G52/G62*100</f>
        <v>7.117959107013346</v>
      </c>
    </row>
    <row r="53" spans="1:15" s="1" customFormat="1" ht="15.75">
      <c r="A53" s="8" t="s">
        <v>53</v>
      </c>
      <c r="B53" s="9" t="s">
        <v>93</v>
      </c>
      <c r="C53" s="30">
        <v>446000</v>
      </c>
      <c r="D53" s="30">
        <f>E53-C53</f>
        <v>360554.1</v>
      </c>
      <c r="E53" s="30">
        <v>806554.1</v>
      </c>
      <c r="F53" s="30">
        <v>409214.1</v>
      </c>
      <c r="G53" s="30">
        <v>409214.1</v>
      </c>
      <c r="H53" s="31">
        <f>G53/G62*100</f>
        <v>0.5216643775009324</v>
      </c>
      <c r="I53" s="30">
        <f t="shared" si="1"/>
        <v>-36785.90000000002</v>
      </c>
      <c r="J53" s="32">
        <f t="shared" si="2"/>
        <v>-397340</v>
      </c>
      <c r="K53" s="32">
        <f t="shared" si="3"/>
        <v>0</v>
      </c>
      <c r="L53" s="33">
        <f t="shared" si="4"/>
        <v>91.7520403587444</v>
      </c>
      <c r="M53" s="33">
        <f t="shared" si="5"/>
        <v>50.73610065338456</v>
      </c>
      <c r="N53" s="33">
        <f t="shared" si="6"/>
        <v>100</v>
      </c>
      <c r="O53" s="1">
        <f>G53/G62*100</f>
        <v>0.5216643775009324</v>
      </c>
    </row>
    <row r="54" spans="1:15" s="6" customFormat="1" ht="15.75">
      <c r="A54" s="19" t="s">
        <v>54</v>
      </c>
      <c r="B54" s="17" t="s">
        <v>77</v>
      </c>
      <c r="C54" s="37">
        <f>SUM(C53)</f>
        <v>446000</v>
      </c>
      <c r="D54" s="37">
        <f>SUM(D53)</f>
        <v>360554.1</v>
      </c>
      <c r="E54" s="37">
        <f>SUM(E53)</f>
        <v>806554.1</v>
      </c>
      <c r="F54" s="37">
        <f>SUM(F53)</f>
        <v>409214.1</v>
      </c>
      <c r="G54" s="37">
        <f>SUM(G53)</f>
        <v>409214.1</v>
      </c>
      <c r="H54" s="36">
        <f>G54/G62*100</f>
        <v>0.5216643775009324</v>
      </c>
      <c r="I54" s="37">
        <f t="shared" si="1"/>
        <v>-36785.90000000002</v>
      </c>
      <c r="J54" s="34">
        <f t="shared" si="2"/>
        <v>-397340</v>
      </c>
      <c r="K54" s="34">
        <f t="shared" si="3"/>
        <v>0</v>
      </c>
      <c r="L54" s="35">
        <f t="shared" si="4"/>
        <v>91.7520403587444</v>
      </c>
      <c r="M54" s="35">
        <f t="shared" si="5"/>
        <v>50.73610065338456</v>
      </c>
      <c r="N54" s="35">
        <f t="shared" si="6"/>
        <v>100</v>
      </c>
      <c r="O54" s="1">
        <f>G54/G62*100</f>
        <v>0.5216643775009324</v>
      </c>
    </row>
    <row r="55" spans="1:15" s="1" customFormat="1" ht="31.5">
      <c r="A55" s="8" t="s">
        <v>94</v>
      </c>
      <c r="B55" s="9" t="s">
        <v>95</v>
      </c>
      <c r="C55" s="30">
        <v>692000</v>
      </c>
      <c r="D55" s="30">
        <f aca="true" t="shared" si="8" ref="D55:D60">E55-C55</f>
        <v>0</v>
      </c>
      <c r="E55" s="30">
        <v>692000</v>
      </c>
      <c r="F55" s="30">
        <v>0</v>
      </c>
      <c r="G55" s="30">
        <v>0</v>
      </c>
      <c r="H55" s="31">
        <f>G55/G62*100</f>
        <v>0</v>
      </c>
      <c r="I55" s="30">
        <f t="shared" si="1"/>
        <v>-692000</v>
      </c>
      <c r="J55" s="32">
        <f t="shared" si="2"/>
        <v>-692000</v>
      </c>
      <c r="K55" s="32">
        <f t="shared" si="3"/>
        <v>0</v>
      </c>
      <c r="L55" s="33">
        <f t="shared" si="4"/>
        <v>0</v>
      </c>
      <c r="M55" s="33">
        <f t="shared" si="5"/>
        <v>0</v>
      </c>
      <c r="N55" s="33">
        <v>0</v>
      </c>
      <c r="O55" s="1">
        <f>G55/G62*100</f>
        <v>0</v>
      </c>
    </row>
    <row r="56" spans="1:15" s="6" customFormat="1" ht="31.5">
      <c r="A56" s="19" t="s">
        <v>96</v>
      </c>
      <c r="B56" s="17" t="s">
        <v>98</v>
      </c>
      <c r="C56" s="37">
        <f>C55</f>
        <v>692000</v>
      </c>
      <c r="D56" s="37">
        <f t="shared" si="8"/>
        <v>0</v>
      </c>
      <c r="E56" s="37">
        <f>E55</f>
        <v>692000</v>
      </c>
      <c r="F56" s="37">
        <f>F55</f>
        <v>0</v>
      </c>
      <c r="G56" s="37">
        <f>SUM(G55)</f>
        <v>0</v>
      </c>
      <c r="H56" s="36">
        <f>G56/G62*100</f>
        <v>0</v>
      </c>
      <c r="I56" s="37">
        <f t="shared" si="1"/>
        <v>-692000</v>
      </c>
      <c r="J56" s="34">
        <f t="shared" si="2"/>
        <v>-692000</v>
      </c>
      <c r="K56" s="34">
        <f t="shared" si="3"/>
        <v>0</v>
      </c>
      <c r="L56" s="35">
        <f t="shared" si="4"/>
        <v>0</v>
      </c>
      <c r="M56" s="35">
        <f t="shared" si="5"/>
        <v>0</v>
      </c>
      <c r="N56" s="33">
        <v>0</v>
      </c>
      <c r="O56" s="1">
        <f>G56/G62*100</f>
        <v>0</v>
      </c>
    </row>
    <row r="57" spans="1:15" s="1" customFormat="1" ht="47.25" hidden="1">
      <c r="A57" s="8" t="s">
        <v>97</v>
      </c>
      <c r="B57" s="9" t="s">
        <v>99</v>
      </c>
      <c r="C57" s="30">
        <v>0</v>
      </c>
      <c r="D57" s="30">
        <f t="shared" si="8"/>
        <v>0</v>
      </c>
      <c r="E57" s="30">
        <v>0</v>
      </c>
      <c r="F57" s="30">
        <v>0</v>
      </c>
      <c r="G57" s="30">
        <v>0</v>
      </c>
      <c r="H57" s="37" t="e">
        <f>G57/G63*100</f>
        <v>#DIV/0!</v>
      </c>
      <c r="I57" s="30">
        <f t="shared" si="1"/>
        <v>0</v>
      </c>
      <c r="J57" s="32">
        <f t="shared" si="2"/>
        <v>0</v>
      </c>
      <c r="K57" s="32">
        <f t="shared" si="3"/>
        <v>0</v>
      </c>
      <c r="L57" s="33" t="e">
        <f t="shared" si="4"/>
        <v>#DIV/0!</v>
      </c>
      <c r="M57" s="33" t="e">
        <f t="shared" si="5"/>
        <v>#DIV/0!</v>
      </c>
      <c r="N57" s="33" t="e">
        <f t="shared" si="6"/>
        <v>#DIV/0!</v>
      </c>
      <c r="O57" s="1" t="e">
        <f>G57/#REF!*100</f>
        <v>#REF!</v>
      </c>
    </row>
    <row r="58" spans="1:15" s="6" customFormat="1" ht="47.25" hidden="1">
      <c r="A58" s="19" t="s">
        <v>100</v>
      </c>
      <c r="B58" s="17" t="s">
        <v>86</v>
      </c>
      <c r="C58" s="37">
        <f>SUM(C57)</f>
        <v>0</v>
      </c>
      <c r="D58" s="30">
        <f t="shared" si="8"/>
        <v>0</v>
      </c>
      <c r="E58" s="37">
        <f>SUM(E57)</f>
        <v>0</v>
      </c>
      <c r="F58" s="37">
        <f>SUM(F57)</f>
        <v>0</v>
      </c>
      <c r="G58" s="37">
        <f>SUM(G57)</f>
        <v>0</v>
      </c>
      <c r="H58" s="37" t="e">
        <f>G58/G64*100</f>
        <v>#DIV/0!</v>
      </c>
      <c r="I58" s="30">
        <f t="shared" si="1"/>
        <v>0</v>
      </c>
      <c r="J58" s="32">
        <f t="shared" si="2"/>
        <v>0</v>
      </c>
      <c r="K58" s="32">
        <f t="shared" si="3"/>
        <v>0</v>
      </c>
      <c r="L58" s="33" t="e">
        <f t="shared" si="4"/>
        <v>#DIV/0!</v>
      </c>
      <c r="M58" s="33" t="e">
        <f t="shared" si="5"/>
        <v>#DIV/0!</v>
      </c>
      <c r="N58" s="33" t="e">
        <f t="shared" si="6"/>
        <v>#DIV/0!</v>
      </c>
      <c r="O58" s="1" t="e">
        <f>G58/#REF!*100</f>
        <v>#REF!</v>
      </c>
    </row>
    <row r="59" spans="1:15" s="1" customFormat="1" ht="63" hidden="1">
      <c r="A59" s="8" t="s">
        <v>101</v>
      </c>
      <c r="B59" s="9" t="s">
        <v>102</v>
      </c>
      <c r="C59" s="30">
        <v>0</v>
      </c>
      <c r="D59" s="30">
        <f t="shared" si="8"/>
        <v>0</v>
      </c>
      <c r="E59" s="30">
        <v>0</v>
      </c>
      <c r="F59" s="30">
        <v>0</v>
      </c>
      <c r="G59" s="30">
        <v>0</v>
      </c>
      <c r="H59" s="37" t="e">
        <f>G59/#REF!*100</f>
        <v>#REF!</v>
      </c>
      <c r="I59" s="30">
        <f t="shared" si="1"/>
        <v>0</v>
      </c>
      <c r="J59" s="32">
        <f t="shared" si="2"/>
        <v>0</v>
      </c>
      <c r="K59" s="32">
        <f t="shared" si="3"/>
        <v>0</v>
      </c>
      <c r="L59" s="33" t="e">
        <f t="shared" si="4"/>
        <v>#DIV/0!</v>
      </c>
      <c r="M59" s="33" t="e">
        <f t="shared" si="5"/>
        <v>#DIV/0!</v>
      </c>
      <c r="N59" s="33" t="e">
        <f t="shared" si="6"/>
        <v>#DIV/0!</v>
      </c>
      <c r="O59" s="1">
        <f>G59/G62*100</f>
        <v>0</v>
      </c>
    </row>
    <row r="60" spans="1:15" s="1" customFormat="1" ht="38.25" customHeight="1" hidden="1">
      <c r="A60" s="8" t="s">
        <v>112</v>
      </c>
      <c r="B60" s="9" t="s">
        <v>113</v>
      </c>
      <c r="C60" s="30">
        <v>0</v>
      </c>
      <c r="D60" s="30">
        <f t="shared" si="8"/>
        <v>0</v>
      </c>
      <c r="E60" s="30">
        <v>0</v>
      </c>
      <c r="F60" s="30">
        <v>0</v>
      </c>
      <c r="G60" s="30">
        <v>0</v>
      </c>
      <c r="H60" s="37" t="e">
        <f>G60/#REF!*100</f>
        <v>#REF!</v>
      </c>
      <c r="I60" s="30">
        <f t="shared" si="1"/>
        <v>0</v>
      </c>
      <c r="J60" s="32">
        <f t="shared" si="2"/>
        <v>0</v>
      </c>
      <c r="K60" s="32">
        <f t="shared" si="3"/>
        <v>0</v>
      </c>
      <c r="L60" s="33">
        <v>0</v>
      </c>
      <c r="M60" s="33">
        <v>0</v>
      </c>
      <c r="N60" s="33">
        <v>0</v>
      </c>
      <c r="O60" s="1" t="e">
        <f>G60/#REF!*100</f>
        <v>#REF!</v>
      </c>
    </row>
    <row r="61" spans="1:15" s="6" customFormat="1" ht="63" hidden="1">
      <c r="A61" s="19" t="s">
        <v>103</v>
      </c>
      <c r="B61" s="17" t="s">
        <v>104</v>
      </c>
      <c r="C61" s="37">
        <f>SUM(C59:C60)</f>
        <v>0</v>
      </c>
      <c r="D61" s="37">
        <f>SUM(D59:D60)</f>
        <v>0</v>
      </c>
      <c r="E61" s="37">
        <f>SUM(E59:E60)</f>
        <v>0</v>
      </c>
      <c r="F61" s="37">
        <f>SUM(F59:F60)</f>
        <v>0</v>
      </c>
      <c r="G61" s="37">
        <f>SUM(G59:G60)</f>
        <v>0</v>
      </c>
      <c r="H61" s="37" t="e">
        <f>G61/#REF!*100</f>
        <v>#REF!</v>
      </c>
      <c r="I61" s="37">
        <f t="shared" si="1"/>
        <v>0</v>
      </c>
      <c r="J61" s="34">
        <f t="shared" si="2"/>
        <v>0</v>
      </c>
      <c r="K61" s="34">
        <f t="shared" si="3"/>
        <v>0</v>
      </c>
      <c r="L61" s="35" t="e">
        <f t="shared" si="4"/>
        <v>#DIV/0!</v>
      </c>
      <c r="M61" s="35" t="e">
        <f t="shared" si="5"/>
        <v>#DIV/0!</v>
      </c>
      <c r="N61" s="35" t="e">
        <f t="shared" si="6"/>
        <v>#DIV/0!</v>
      </c>
      <c r="O61" s="1">
        <f>G61/G62*100</f>
        <v>0</v>
      </c>
    </row>
    <row r="62" spans="1:15" s="6" customFormat="1" ht="15.75">
      <c r="A62" s="20" t="s">
        <v>0</v>
      </c>
      <c r="B62" s="18"/>
      <c r="C62" s="38">
        <f>C14+C16+C22+C28+C32+C40+C43+C47+C52+C54+C56+C61</f>
        <v>554148252.7900001</v>
      </c>
      <c r="D62" s="38">
        <f>D14+D16+D22+D28+D32+D40+D43+D47+D52+D54+D56+D61</f>
        <v>22151225.070000008</v>
      </c>
      <c r="E62" s="38">
        <f>E14+E16+E22+E28+E32+E40+E43+E47+E52+E54+E56+E61</f>
        <v>576299477.8600001</v>
      </c>
      <c r="F62" s="38">
        <f>F14+F16+F22+F28+F32+F40+F43+F47+F52+F54+F56+F61</f>
        <v>82939440.49</v>
      </c>
      <c r="G62" s="38">
        <f>G14+G16+G22+G28+G32+G40+G43+G47+G52+G54+G56+G61</f>
        <v>78443941.66999999</v>
      </c>
      <c r="H62" s="39">
        <f>H14+H16+H22+H28+H32+H40+H43+H47+H52+H54+H56</f>
        <v>100.00000000000001</v>
      </c>
      <c r="I62" s="37">
        <f>G62-C62</f>
        <v>-475704311.1200001</v>
      </c>
      <c r="J62" s="34">
        <f t="shared" si="2"/>
        <v>-497855536.1900002</v>
      </c>
      <c r="K62" s="34">
        <f t="shared" si="3"/>
        <v>-4495498.820000008</v>
      </c>
      <c r="L62" s="35">
        <f t="shared" si="4"/>
        <v>14.155768113506456</v>
      </c>
      <c r="M62" s="35">
        <f t="shared" si="5"/>
        <v>13.611662804431049</v>
      </c>
      <c r="N62" s="35">
        <f t="shared" si="6"/>
        <v>94.57978159312273</v>
      </c>
      <c r="O62" s="1">
        <f>G62/G62*100</f>
        <v>100</v>
      </c>
    </row>
    <row r="63" spans="1:9" s="1" customFormat="1" ht="12.75" customHeight="1">
      <c r="A63" s="10"/>
      <c r="B63" s="10"/>
      <c r="C63" s="10"/>
      <c r="D63" s="10"/>
      <c r="E63" s="10"/>
      <c r="F63" s="10"/>
      <c r="G63" s="10"/>
      <c r="H63" s="15"/>
      <c r="I63" s="10"/>
    </row>
    <row r="64" spans="1:11" s="1" customFormat="1" ht="22.5" customHeight="1">
      <c r="A64" s="10"/>
      <c r="B64" s="10"/>
      <c r="C64" s="15"/>
      <c r="D64" s="16"/>
      <c r="E64" s="10"/>
      <c r="F64" s="10"/>
      <c r="G64" s="10"/>
      <c r="H64" s="21"/>
      <c r="I64" s="15"/>
      <c r="J64" s="26"/>
      <c r="K64" s="2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mta</cp:lastModifiedBy>
  <cp:lastPrinted>2020-07-30T11:46:56Z</cp:lastPrinted>
  <dcterms:created xsi:type="dcterms:W3CDTF">2002-03-11T10:22:12Z</dcterms:created>
  <dcterms:modified xsi:type="dcterms:W3CDTF">2021-05-13T05:30:32Z</dcterms:modified>
  <cp:category/>
  <cp:version/>
  <cp:contentType/>
  <cp:contentStatus/>
</cp:coreProperties>
</file>