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3.1\ob_o\MOIDOC\Бородина\Мои документы\ДЛЯ РАЗМЕЩЕНИЯ НА САЙТЕ И ОБН\ПОСТАНОВЛЕНИЯ 2025\Май\"/>
    </mc:Choice>
  </mc:AlternateContent>
  <bookViews>
    <workbookView xWindow="0" yWindow="0" windowWidth="28800" windowHeight="12435"/>
  </bookViews>
  <sheets>
    <sheet name="ПЕРЕЧЕНЬ" sheetId="1" r:id="rId1"/>
  </sheets>
  <definedNames>
    <definedName name="Print_Area" localSheetId="0">ПЕРЕЧЕНЬ!$B$1:$Q$276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7" i="1" l="1"/>
  <c r="F108" i="1"/>
  <c r="F168" i="1" l="1"/>
  <c r="F166" i="1"/>
  <c r="F165" i="1"/>
  <c r="P167" i="1" l="1"/>
  <c r="P182" i="1"/>
  <c r="P177" i="1"/>
  <c r="P26" i="1" l="1"/>
  <c r="P23" i="1"/>
  <c r="P13" i="1"/>
  <c r="P130" i="1"/>
  <c r="P142" i="1"/>
  <c r="P115" i="1"/>
  <c r="P110" i="1"/>
  <c r="D9" i="1" l="1"/>
  <c r="D10" i="1"/>
  <c r="P51" i="1" l="1"/>
  <c r="P82" i="1"/>
  <c r="P79" i="1"/>
  <c r="P72" i="1"/>
  <c r="P73" i="1"/>
  <c r="P71" i="1"/>
  <c r="P69" i="1"/>
  <c r="P66" i="1"/>
  <c r="P61" i="1"/>
  <c r="P54" i="1"/>
  <c r="P55" i="1"/>
  <c r="P57" i="1"/>
  <c r="P49" i="1"/>
  <c r="P45" i="1"/>
  <c r="P44" i="1"/>
  <c r="P43" i="1"/>
  <c r="P274" i="1" s="1"/>
  <c r="F40" i="1"/>
  <c r="F103" i="1"/>
  <c r="W9" i="1" l="1"/>
  <c r="D190" i="1"/>
  <c r="D108" i="1"/>
  <c r="D54" i="1"/>
  <c r="I54" i="1"/>
  <c r="O59" i="1" l="1"/>
  <c r="O74" i="1"/>
  <c r="O46" i="1"/>
  <c r="O53" i="1"/>
  <c r="O43" i="1"/>
  <c r="O18" i="1"/>
  <c r="O31" i="1"/>
  <c r="O29" i="1"/>
  <c r="O23" i="1"/>
  <c r="O27" i="1"/>
  <c r="O20" i="1"/>
  <c r="O19" i="1"/>
  <c r="O17" i="1"/>
  <c r="O15" i="1"/>
  <c r="O160" i="1"/>
  <c r="O13" i="1"/>
  <c r="O10" i="1"/>
  <c r="O24" i="1" l="1"/>
  <c r="O25" i="1"/>
  <c r="O9" i="1"/>
  <c r="O26" i="1"/>
  <c r="O274" i="1" l="1"/>
  <c r="T40" i="1" l="1"/>
  <c r="E40" i="1"/>
  <c r="I39" i="1"/>
  <c r="H39" i="1"/>
  <c r="J39" i="1" l="1"/>
  <c r="M274" i="1"/>
  <c r="N274" i="1" l="1"/>
  <c r="F273" i="1" l="1"/>
  <c r="E273" i="1"/>
  <c r="F243" i="1"/>
  <c r="E243" i="1"/>
  <c r="F188" i="1"/>
  <c r="E188" i="1"/>
  <c r="E103" i="1"/>
  <c r="U9" i="1" s="1"/>
  <c r="F164" i="1"/>
  <c r="W104" i="1" s="1"/>
  <c r="E164" i="1"/>
  <c r="U104" i="1" s="1"/>
  <c r="U165" i="1" l="1"/>
  <c r="W165" i="1"/>
  <c r="E275" i="1"/>
  <c r="E274" i="1" s="1"/>
  <c r="U274" i="1"/>
  <c r="W274" i="1"/>
  <c r="F275" i="1"/>
  <c r="G275" i="1" s="1"/>
  <c r="J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1" i="1"/>
  <c r="I262" i="1"/>
  <c r="I263" i="1"/>
  <c r="I264" i="1"/>
  <c r="I265" i="1"/>
  <c r="I266" i="1"/>
  <c r="I267" i="1"/>
  <c r="I269" i="1"/>
  <c r="I270" i="1"/>
  <c r="I271" i="1"/>
  <c r="I244" i="1"/>
  <c r="H245" i="1"/>
  <c r="J245" i="1" s="1"/>
  <c r="H246" i="1"/>
  <c r="H247" i="1"/>
  <c r="H248" i="1"/>
  <c r="H249" i="1"/>
  <c r="J249" i="1" s="1"/>
  <c r="H250" i="1"/>
  <c r="J250" i="1" s="1"/>
  <c r="H251" i="1"/>
  <c r="H252" i="1"/>
  <c r="H253" i="1"/>
  <c r="J253" i="1" s="1"/>
  <c r="H254" i="1"/>
  <c r="J254" i="1" s="1"/>
  <c r="H255" i="1"/>
  <c r="J255" i="1" s="1"/>
  <c r="H256" i="1"/>
  <c r="H257" i="1"/>
  <c r="J257" i="1" s="1"/>
  <c r="H258" i="1"/>
  <c r="J258" i="1" s="1"/>
  <c r="H259" i="1"/>
  <c r="H261" i="1"/>
  <c r="H262" i="1"/>
  <c r="J262" i="1" s="1"/>
  <c r="H263" i="1"/>
  <c r="H264" i="1"/>
  <c r="H265" i="1"/>
  <c r="H266" i="1"/>
  <c r="J266" i="1" s="1"/>
  <c r="H267" i="1"/>
  <c r="J267" i="1" s="1"/>
  <c r="H269" i="1"/>
  <c r="H270" i="1"/>
  <c r="H271" i="1"/>
  <c r="J271" i="1" s="1"/>
  <c r="H244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7" i="1"/>
  <c r="I208" i="1"/>
  <c r="I209" i="1"/>
  <c r="I210" i="1"/>
  <c r="I212" i="1"/>
  <c r="I214" i="1"/>
  <c r="I215" i="1"/>
  <c r="I216" i="1"/>
  <c r="I217" i="1"/>
  <c r="I219" i="1"/>
  <c r="I220" i="1"/>
  <c r="I221" i="1"/>
  <c r="I222" i="1"/>
  <c r="I223" i="1"/>
  <c r="I224" i="1"/>
  <c r="I225" i="1"/>
  <c r="I226" i="1"/>
  <c r="I227" i="1"/>
  <c r="I228" i="1"/>
  <c r="I229" i="1"/>
  <c r="I231" i="1"/>
  <c r="I232" i="1"/>
  <c r="I233" i="1"/>
  <c r="I234" i="1"/>
  <c r="I235" i="1"/>
  <c r="I236" i="1"/>
  <c r="I237" i="1"/>
  <c r="I238" i="1"/>
  <c r="I239" i="1"/>
  <c r="I240" i="1"/>
  <c r="I241" i="1"/>
  <c r="I189" i="1"/>
  <c r="H190" i="1"/>
  <c r="H191" i="1"/>
  <c r="J191" i="1" s="1"/>
  <c r="H192" i="1"/>
  <c r="J192" i="1" s="1"/>
  <c r="H193" i="1"/>
  <c r="J193" i="1" s="1"/>
  <c r="H194" i="1"/>
  <c r="J194" i="1" s="1"/>
  <c r="H195" i="1"/>
  <c r="J195" i="1" s="1"/>
  <c r="H196" i="1"/>
  <c r="J196" i="1" s="1"/>
  <c r="H197" i="1"/>
  <c r="J197" i="1" s="1"/>
  <c r="H198" i="1"/>
  <c r="J198" i="1" s="1"/>
  <c r="H199" i="1"/>
  <c r="H200" i="1"/>
  <c r="J200" i="1" s="1"/>
  <c r="H201" i="1"/>
  <c r="J201" i="1" s="1"/>
  <c r="H202" i="1"/>
  <c r="J202" i="1" s="1"/>
  <c r="H203" i="1"/>
  <c r="H204" i="1"/>
  <c r="J204" i="1" s="1"/>
  <c r="H205" i="1"/>
  <c r="J205" i="1" s="1"/>
  <c r="H207" i="1"/>
  <c r="J207" i="1" s="1"/>
  <c r="H208" i="1"/>
  <c r="J208" i="1" s="1"/>
  <c r="H209" i="1"/>
  <c r="J209" i="1" s="1"/>
  <c r="H210" i="1"/>
  <c r="J210" i="1" s="1"/>
  <c r="H212" i="1"/>
  <c r="J212" i="1" s="1"/>
  <c r="H214" i="1"/>
  <c r="J214" i="1" s="1"/>
  <c r="H215" i="1"/>
  <c r="J215" i="1" s="1"/>
  <c r="H216" i="1"/>
  <c r="J216" i="1" s="1"/>
  <c r="H217" i="1"/>
  <c r="J217" i="1" s="1"/>
  <c r="H219" i="1"/>
  <c r="J219" i="1" s="1"/>
  <c r="H220" i="1"/>
  <c r="J220" i="1" s="1"/>
  <c r="H221" i="1"/>
  <c r="J221" i="1" s="1"/>
  <c r="H222" i="1"/>
  <c r="J222" i="1" s="1"/>
  <c r="H223" i="1"/>
  <c r="J223" i="1" s="1"/>
  <c r="H224" i="1"/>
  <c r="J224" i="1" s="1"/>
  <c r="H225" i="1"/>
  <c r="J225" i="1" s="1"/>
  <c r="H226" i="1"/>
  <c r="J226" i="1" s="1"/>
  <c r="H227" i="1"/>
  <c r="J227" i="1" s="1"/>
  <c r="H228" i="1"/>
  <c r="J228" i="1" s="1"/>
  <c r="H229" i="1"/>
  <c r="J229" i="1" s="1"/>
  <c r="H231" i="1"/>
  <c r="J231" i="1" s="1"/>
  <c r="H232" i="1"/>
  <c r="H233" i="1"/>
  <c r="J233" i="1" s="1"/>
  <c r="H234" i="1"/>
  <c r="J234" i="1" s="1"/>
  <c r="H235" i="1"/>
  <c r="J235" i="1" s="1"/>
  <c r="H236" i="1"/>
  <c r="J236" i="1" s="1"/>
  <c r="H237" i="1"/>
  <c r="J237" i="1" s="1"/>
  <c r="H238" i="1"/>
  <c r="J238" i="1" s="1"/>
  <c r="H239" i="1"/>
  <c r="J239" i="1" s="1"/>
  <c r="H240" i="1"/>
  <c r="J240" i="1" s="1"/>
  <c r="H241" i="1"/>
  <c r="J241" i="1" s="1"/>
  <c r="H189" i="1"/>
  <c r="J189" i="1" s="1"/>
  <c r="D270" i="1"/>
  <c r="D271" i="1"/>
  <c r="D269" i="1"/>
  <c r="T272" i="1"/>
  <c r="D262" i="1"/>
  <c r="D263" i="1"/>
  <c r="D264" i="1"/>
  <c r="D265" i="1"/>
  <c r="D266" i="1"/>
  <c r="D267" i="1"/>
  <c r="D261" i="1"/>
  <c r="T268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44" i="1"/>
  <c r="T260" i="1"/>
  <c r="T242" i="1"/>
  <c r="D220" i="1"/>
  <c r="D221" i="1"/>
  <c r="D222" i="1"/>
  <c r="D223" i="1"/>
  <c r="D224" i="1"/>
  <c r="D225" i="1"/>
  <c r="D226" i="1"/>
  <c r="D227" i="1"/>
  <c r="D228" i="1"/>
  <c r="D229" i="1"/>
  <c r="D219" i="1"/>
  <c r="T230" i="1"/>
  <c r="D215" i="1"/>
  <c r="D216" i="1"/>
  <c r="D217" i="1"/>
  <c r="D214" i="1"/>
  <c r="T218" i="1"/>
  <c r="D212" i="1"/>
  <c r="D213" i="1" s="1"/>
  <c r="T213" i="1"/>
  <c r="D208" i="1"/>
  <c r="D209" i="1"/>
  <c r="D210" i="1"/>
  <c r="D207" i="1"/>
  <c r="T211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189" i="1"/>
  <c r="T206" i="1"/>
  <c r="I166" i="1"/>
  <c r="J166" i="1" s="1"/>
  <c r="I167" i="1"/>
  <c r="I168" i="1"/>
  <c r="I169" i="1"/>
  <c r="I171" i="1"/>
  <c r="J171" i="1" s="1"/>
  <c r="I172" i="1"/>
  <c r="I174" i="1"/>
  <c r="I175" i="1"/>
  <c r="I177" i="1"/>
  <c r="J177" i="1" s="1"/>
  <c r="I178" i="1"/>
  <c r="I179" i="1"/>
  <c r="I180" i="1"/>
  <c r="I181" i="1"/>
  <c r="J181" i="1" s="1"/>
  <c r="I182" i="1"/>
  <c r="I183" i="1"/>
  <c r="I184" i="1"/>
  <c r="I185" i="1"/>
  <c r="J185" i="1" s="1"/>
  <c r="I186" i="1"/>
  <c r="I165" i="1"/>
  <c r="H166" i="1"/>
  <c r="H167" i="1"/>
  <c r="H168" i="1"/>
  <c r="H169" i="1"/>
  <c r="J169" i="1" s="1"/>
  <c r="H171" i="1"/>
  <c r="H172" i="1"/>
  <c r="H174" i="1"/>
  <c r="H175" i="1"/>
  <c r="H177" i="1"/>
  <c r="H178" i="1"/>
  <c r="H179" i="1"/>
  <c r="H180" i="1"/>
  <c r="J180" i="1" s="1"/>
  <c r="H181" i="1"/>
  <c r="H182" i="1"/>
  <c r="H183" i="1"/>
  <c r="H184" i="1"/>
  <c r="H185" i="1"/>
  <c r="H186" i="1"/>
  <c r="H165" i="1"/>
  <c r="D178" i="1"/>
  <c r="D179" i="1"/>
  <c r="D180" i="1"/>
  <c r="D181" i="1"/>
  <c r="D182" i="1"/>
  <c r="D183" i="1"/>
  <c r="D184" i="1"/>
  <c r="D185" i="1"/>
  <c r="D186" i="1"/>
  <c r="D177" i="1"/>
  <c r="T187" i="1"/>
  <c r="D175" i="1"/>
  <c r="D174" i="1"/>
  <c r="T176" i="1"/>
  <c r="D172" i="1"/>
  <c r="D171" i="1"/>
  <c r="D173" i="1" s="1"/>
  <c r="T173" i="1"/>
  <c r="D166" i="1"/>
  <c r="D167" i="1"/>
  <c r="D168" i="1"/>
  <c r="D169" i="1"/>
  <c r="D165" i="1"/>
  <c r="T170" i="1"/>
  <c r="I105" i="1"/>
  <c r="I106" i="1"/>
  <c r="I107" i="1"/>
  <c r="I108" i="1"/>
  <c r="I109" i="1"/>
  <c r="I110" i="1"/>
  <c r="I111" i="1"/>
  <c r="I113" i="1"/>
  <c r="I114" i="1"/>
  <c r="I115" i="1"/>
  <c r="I116" i="1"/>
  <c r="I117" i="1"/>
  <c r="I118" i="1"/>
  <c r="I119" i="1"/>
  <c r="I121" i="1"/>
  <c r="I122" i="1"/>
  <c r="I123" i="1"/>
  <c r="I125" i="1"/>
  <c r="I126" i="1"/>
  <c r="I127" i="1"/>
  <c r="I128" i="1"/>
  <c r="I129" i="1"/>
  <c r="I130" i="1"/>
  <c r="I131" i="1"/>
  <c r="I132" i="1"/>
  <c r="I133" i="1"/>
  <c r="I135" i="1"/>
  <c r="I136" i="1"/>
  <c r="I137" i="1"/>
  <c r="I138" i="1"/>
  <c r="I139" i="1"/>
  <c r="I141" i="1"/>
  <c r="I142" i="1"/>
  <c r="I143" i="1"/>
  <c r="I144" i="1"/>
  <c r="I145" i="1"/>
  <c r="I146" i="1"/>
  <c r="I147" i="1"/>
  <c r="I148" i="1"/>
  <c r="I149" i="1"/>
  <c r="I151" i="1"/>
  <c r="I152" i="1"/>
  <c r="I154" i="1"/>
  <c r="I156" i="1"/>
  <c r="I158" i="1"/>
  <c r="I160" i="1"/>
  <c r="I162" i="1"/>
  <c r="I104" i="1"/>
  <c r="H105" i="1"/>
  <c r="J105" i="1" s="1"/>
  <c r="H106" i="1"/>
  <c r="J106" i="1" s="1"/>
  <c r="H107" i="1"/>
  <c r="H108" i="1"/>
  <c r="H109" i="1"/>
  <c r="J109" i="1" s="1"/>
  <c r="H110" i="1"/>
  <c r="H111" i="1"/>
  <c r="J111" i="1" s="1"/>
  <c r="H113" i="1"/>
  <c r="J113" i="1" s="1"/>
  <c r="H114" i="1"/>
  <c r="J114" i="1" s="1"/>
  <c r="H115" i="1"/>
  <c r="H116" i="1"/>
  <c r="J116" i="1" s="1"/>
  <c r="H117" i="1"/>
  <c r="J117" i="1" s="1"/>
  <c r="H118" i="1"/>
  <c r="J118" i="1" s="1"/>
  <c r="H119" i="1"/>
  <c r="J119" i="1" s="1"/>
  <c r="H121" i="1"/>
  <c r="J121" i="1" s="1"/>
  <c r="H122" i="1"/>
  <c r="J122" i="1" s="1"/>
  <c r="H123" i="1"/>
  <c r="H125" i="1"/>
  <c r="J125" i="1" s="1"/>
  <c r="H126" i="1"/>
  <c r="J126" i="1" s="1"/>
  <c r="H127" i="1"/>
  <c r="H128" i="1"/>
  <c r="J128" i="1" s="1"/>
  <c r="H129" i="1"/>
  <c r="H130" i="1"/>
  <c r="J130" i="1" s="1"/>
  <c r="H131" i="1"/>
  <c r="J131" i="1" s="1"/>
  <c r="H132" i="1"/>
  <c r="J132" i="1" s="1"/>
  <c r="H133" i="1"/>
  <c r="H135" i="1"/>
  <c r="J135" i="1" s="1"/>
  <c r="H136" i="1"/>
  <c r="J136" i="1" s="1"/>
  <c r="H137" i="1"/>
  <c r="J137" i="1" s="1"/>
  <c r="H138" i="1"/>
  <c r="H139" i="1"/>
  <c r="J139" i="1" s="1"/>
  <c r="H141" i="1"/>
  <c r="J141" i="1" s="1"/>
  <c r="H142" i="1"/>
  <c r="H143" i="1"/>
  <c r="J143" i="1" s="1"/>
  <c r="H144" i="1"/>
  <c r="J144" i="1" s="1"/>
  <c r="H145" i="1"/>
  <c r="H146" i="1"/>
  <c r="J146" i="1" s="1"/>
  <c r="H147" i="1"/>
  <c r="H148" i="1"/>
  <c r="J148" i="1" s="1"/>
  <c r="H149" i="1"/>
  <c r="J149" i="1" s="1"/>
  <c r="H151" i="1"/>
  <c r="J151" i="1" s="1"/>
  <c r="H152" i="1"/>
  <c r="H154" i="1"/>
  <c r="J154" i="1" s="1"/>
  <c r="H156" i="1"/>
  <c r="J156" i="1" s="1"/>
  <c r="H158" i="1"/>
  <c r="J158" i="1" s="1"/>
  <c r="H160" i="1"/>
  <c r="H162" i="1"/>
  <c r="J162" i="1" s="1"/>
  <c r="H104" i="1"/>
  <c r="J104" i="1" s="1"/>
  <c r="T164" i="1"/>
  <c r="D162" i="1"/>
  <c r="T163" i="1"/>
  <c r="D160" i="1"/>
  <c r="T161" i="1"/>
  <c r="D158" i="1"/>
  <c r="T159" i="1"/>
  <c r="T157" i="1"/>
  <c r="D156" i="1"/>
  <c r="D157" i="1" s="1"/>
  <c r="T155" i="1"/>
  <c r="D154" i="1"/>
  <c r="D155" i="1" s="1"/>
  <c r="D152" i="1"/>
  <c r="D151" i="1"/>
  <c r="T153" i="1"/>
  <c r="D142" i="1"/>
  <c r="D143" i="1"/>
  <c r="D144" i="1"/>
  <c r="D145" i="1"/>
  <c r="D146" i="1"/>
  <c r="D147" i="1"/>
  <c r="D148" i="1"/>
  <c r="D149" i="1"/>
  <c r="D141" i="1"/>
  <c r="T150" i="1"/>
  <c r="D136" i="1"/>
  <c r="D137" i="1"/>
  <c r="D138" i="1"/>
  <c r="D139" i="1"/>
  <c r="D135" i="1"/>
  <c r="T140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J54" i="1" s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41" i="1"/>
  <c r="J41" i="1" s="1"/>
  <c r="I42" i="1"/>
  <c r="I43" i="1"/>
  <c r="J43" i="1" s="1"/>
  <c r="I44" i="1"/>
  <c r="J44" i="1" s="1"/>
  <c r="I45" i="1"/>
  <c r="I46" i="1"/>
  <c r="J46" i="1" s="1"/>
  <c r="I47" i="1"/>
  <c r="I48" i="1"/>
  <c r="J48" i="1" s="1"/>
  <c r="I49" i="1"/>
  <c r="I50" i="1"/>
  <c r="I51" i="1"/>
  <c r="J51" i="1" s="1"/>
  <c r="I52" i="1"/>
  <c r="J52" i="1" s="1"/>
  <c r="I53" i="1"/>
  <c r="I55" i="1"/>
  <c r="I56" i="1"/>
  <c r="I57" i="1"/>
  <c r="I58" i="1"/>
  <c r="J58" i="1" s="1"/>
  <c r="I59" i="1"/>
  <c r="I60" i="1"/>
  <c r="J60" i="1" s="1"/>
  <c r="I61" i="1"/>
  <c r="I62" i="1"/>
  <c r="I63" i="1"/>
  <c r="J63" i="1" s="1"/>
  <c r="I64" i="1"/>
  <c r="I65" i="1"/>
  <c r="I66" i="1"/>
  <c r="J66" i="1" s="1"/>
  <c r="I67" i="1"/>
  <c r="J67" i="1" s="1"/>
  <c r="I68" i="1"/>
  <c r="J68" i="1" s="1"/>
  <c r="I69" i="1"/>
  <c r="J69" i="1" s="1"/>
  <c r="I70" i="1"/>
  <c r="I71" i="1"/>
  <c r="I72" i="1"/>
  <c r="I73" i="1"/>
  <c r="I74" i="1"/>
  <c r="J74" i="1" s="1"/>
  <c r="I75" i="1"/>
  <c r="J75" i="1" s="1"/>
  <c r="I76" i="1"/>
  <c r="J76" i="1" s="1"/>
  <c r="I77" i="1"/>
  <c r="I78" i="1"/>
  <c r="J78" i="1" s="1"/>
  <c r="I79" i="1"/>
  <c r="J79" i="1" s="1"/>
  <c r="I80" i="1"/>
  <c r="I81" i="1"/>
  <c r="I82" i="1"/>
  <c r="I83" i="1"/>
  <c r="I84" i="1"/>
  <c r="J84" i="1" s="1"/>
  <c r="I85" i="1"/>
  <c r="I87" i="1"/>
  <c r="I88" i="1"/>
  <c r="I89" i="1"/>
  <c r="I90" i="1"/>
  <c r="I91" i="1"/>
  <c r="I92" i="1"/>
  <c r="I93" i="1"/>
  <c r="I94" i="1"/>
  <c r="I95" i="1"/>
  <c r="I96" i="1"/>
  <c r="J96" i="1" s="1"/>
  <c r="I97" i="1"/>
  <c r="I98" i="1"/>
  <c r="I99" i="1"/>
  <c r="I100" i="1"/>
  <c r="I101" i="1"/>
  <c r="I41" i="1"/>
  <c r="D126" i="1"/>
  <c r="D127" i="1"/>
  <c r="D128" i="1"/>
  <c r="D129" i="1"/>
  <c r="D130" i="1"/>
  <c r="D131" i="1"/>
  <c r="D132" i="1"/>
  <c r="D133" i="1"/>
  <c r="D125" i="1"/>
  <c r="T134" i="1"/>
  <c r="I10" i="1"/>
  <c r="I13" i="1"/>
  <c r="I14" i="1"/>
  <c r="I15" i="1"/>
  <c r="I17" i="1"/>
  <c r="I18" i="1"/>
  <c r="I19" i="1"/>
  <c r="I20" i="1"/>
  <c r="I21" i="1"/>
  <c r="I22" i="1"/>
  <c r="I23" i="1"/>
  <c r="I24" i="1"/>
  <c r="I25" i="1"/>
  <c r="I26" i="1"/>
  <c r="I27" i="1"/>
  <c r="I29" i="1"/>
  <c r="I30" i="1"/>
  <c r="I31" i="1"/>
  <c r="I32" i="1"/>
  <c r="I33" i="1"/>
  <c r="I34" i="1"/>
  <c r="I35" i="1"/>
  <c r="I36" i="1"/>
  <c r="I37" i="1"/>
  <c r="I38" i="1"/>
  <c r="I9" i="1"/>
  <c r="H10" i="1"/>
  <c r="H13" i="1"/>
  <c r="H14" i="1"/>
  <c r="H15" i="1"/>
  <c r="H17" i="1"/>
  <c r="H18" i="1"/>
  <c r="H19" i="1"/>
  <c r="H20" i="1"/>
  <c r="H21" i="1"/>
  <c r="H22" i="1"/>
  <c r="H23" i="1"/>
  <c r="H24" i="1"/>
  <c r="H25" i="1"/>
  <c r="H26" i="1"/>
  <c r="H27" i="1"/>
  <c r="H29" i="1"/>
  <c r="H30" i="1"/>
  <c r="H31" i="1"/>
  <c r="H32" i="1"/>
  <c r="J32" i="1" s="1"/>
  <c r="H33" i="1"/>
  <c r="H34" i="1"/>
  <c r="H35" i="1"/>
  <c r="H36" i="1"/>
  <c r="H37" i="1"/>
  <c r="H38" i="1"/>
  <c r="H9" i="1"/>
  <c r="D122" i="1"/>
  <c r="D123" i="1"/>
  <c r="D121" i="1"/>
  <c r="T124" i="1"/>
  <c r="D114" i="1"/>
  <c r="D115" i="1"/>
  <c r="D116" i="1"/>
  <c r="D117" i="1"/>
  <c r="D118" i="1"/>
  <c r="D119" i="1"/>
  <c r="D113" i="1"/>
  <c r="T120" i="1"/>
  <c r="D105" i="1"/>
  <c r="D106" i="1"/>
  <c r="D107" i="1"/>
  <c r="D109" i="1"/>
  <c r="D110" i="1"/>
  <c r="D111" i="1"/>
  <c r="D104" i="1"/>
  <c r="T112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87" i="1"/>
  <c r="D42" i="1"/>
  <c r="D43" i="1"/>
  <c r="D44" i="1"/>
  <c r="D45" i="1"/>
  <c r="D46" i="1"/>
  <c r="D47" i="1"/>
  <c r="D48" i="1"/>
  <c r="D49" i="1"/>
  <c r="D50" i="1"/>
  <c r="D51" i="1"/>
  <c r="D52" i="1"/>
  <c r="D53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41" i="1"/>
  <c r="D13" i="1"/>
  <c r="D14" i="1"/>
  <c r="D15" i="1"/>
  <c r="D17" i="1"/>
  <c r="D18" i="1"/>
  <c r="D19" i="1"/>
  <c r="D20" i="1"/>
  <c r="D21" i="1"/>
  <c r="D22" i="1"/>
  <c r="D23" i="1"/>
  <c r="D24" i="1"/>
  <c r="D25" i="1"/>
  <c r="D26" i="1"/>
  <c r="D27" i="1"/>
  <c r="D29" i="1"/>
  <c r="D30" i="1"/>
  <c r="D31" i="1"/>
  <c r="D32" i="1"/>
  <c r="D33" i="1"/>
  <c r="D34" i="1"/>
  <c r="D35" i="1"/>
  <c r="D36" i="1"/>
  <c r="D37" i="1"/>
  <c r="D38" i="1"/>
  <c r="T102" i="1"/>
  <c r="T86" i="1"/>
  <c r="D242" i="1"/>
  <c r="J53" i="1" l="1"/>
  <c r="J49" i="1"/>
  <c r="D140" i="1"/>
  <c r="D272" i="1"/>
  <c r="J90" i="1"/>
  <c r="J81" i="1"/>
  <c r="J77" i="1"/>
  <c r="J65" i="1"/>
  <c r="J165" i="1"/>
  <c r="J179" i="1"/>
  <c r="J168" i="1"/>
  <c r="J270" i="1"/>
  <c r="J265" i="1"/>
  <c r="J256" i="1"/>
  <c r="J248" i="1"/>
  <c r="T103" i="1"/>
  <c r="J50" i="1"/>
  <c r="J186" i="1"/>
  <c r="J178" i="1"/>
  <c r="J167" i="1"/>
  <c r="J188" i="1" s="1"/>
  <c r="J9" i="1"/>
  <c r="J232" i="1"/>
  <c r="J203" i="1"/>
  <c r="J59" i="1"/>
  <c r="J42" i="1"/>
  <c r="J152" i="1"/>
  <c r="J133" i="1"/>
  <c r="J115" i="1"/>
  <c r="D170" i="1"/>
  <c r="J261" i="1"/>
  <c r="J252" i="1"/>
  <c r="J142" i="1"/>
  <c r="J123" i="1"/>
  <c r="J184" i="1"/>
  <c r="J175" i="1"/>
  <c r="I188" i="1"/>
  <c r="T273" i="1"/>
  <c r="J269" i="1"/>
  <c r="J259" i="1"/>
  <c r="J251" i="1"/>
  <c r="J174" i="1"/>
  <c r="J183" i="1"/>
  <c r="D268" i="1"/>
  <c r="J80" i="1"/>
  <c r="J64" i="1"/>
  <c r="J47" i="1"/>
  <c r="D150" i="1"/>
  <c r="H188" i="1"/>
  <c r="J182" i="1"/>
  <c r="J172" i="1"/>
  <c r="J160" i="1"/>
  <c r="J147" i="1"/>
  <c r="J138" i="1"/>
  <c r="J129" i="1"/>
  <c r="J110" i="1"/>
  <c r="J62" i="1"/>
  <c r="J45" i="1"/>
  <c r="J264" i="1"/>
  <c r="J247" i="1"/>
  <c r="I103" i="1"/>
  <c r="J85" i="1"/>
  <c r="J61" i="1"/>
  <c r="J145" i="1"/>
  <c r="J127" i="1"/>
  <c r="J108" i="1"/>
  <c r="D176" i="1"/>
  <c r="T243" i="1"/>
  <c r="J263" i="1"/>
  <c r="J246" i="1"/>
  <c r="J23" i="1"/>
  <c r="J14" i="1"/>
  <c r="U276" i="1"/>
  <c r="D112" i="1"/>
  <c r="J107" i="1"/>
  <c r="T188" i="1"/>
  <c r="F274" i="1"/>
  <c r="T274" i="1" s="1"/>
  <c r="J98" i="1"/>
  <c r="I164" i="1"/>
  <c r="X104" i="1" s="1"/>
  <c r="J97" i="1"/>
  <c r="D187" i="1"/>
  <c r="J95" i="1"/>
  <c r="H243" i="1"/>
  <c r="J199" i="1"/>
  <c r="J243" i="1" s="1"/>
  <c r="J94" i="1"/>
  <c r="J93" i="1"/>
  <c r="D40" i="1"/>
  <c r="J92" i="1"/>
  <c r="D230" i="1"/>
  <c r="H273" i="1"/>
  <c r="I273" i="1"/>
  <c r="J82" i="1"/>
  <c r="J73" i="1"/>
  <c r="H103" i="1"/>
  <c r="J72" i="1"/>
  <c r="J99" i="1"/>
  <c r="J91" i="1"/>
  <c r="J56" i="1"/>
  <c r="J88" i="1"/>
  <c r="J71" i="1"/>
  <c r="J55" i="1"/>
  <c r="J89" i="1"/>
  <c r="J87" i="1"/>
  <c r="J70" i="1"/>
  <c r="I40" i="1"/>
  <c r="H164" i="1"/>
  <c r="V104" i="1" s="1"/>
  <c r="D218" i="1"/>
  <c r="D260" i="1"/>
  <c r="D273" i="1" s="1"/>
  <c r="J190" i="1"/>
  <c r="D102" i="1"/>
  <c r="J101" i="1"/>
  <c r="D86" i="1"/>
  <c r="J100" i="1"/>
  <c r="J83" i="1"/>
  <c r="J31" i="1"/>
  <c r="J22" i="1"/>
  <c r="J13" i="1"/>
  <c r="J38" i="1"/>
  <c r="J30" i="1"/>
  <c r="J21" i="1"/>
  <c r="J10" i="1"/>
  <c r="J34" i="1"/>
  <c r="J25" i="1"/>
  <c r="J17" i="1"/>
  <c r="J36" i="1"/>
  <c r="J33" i="1"/>
  <c r="J24" i="1"/>
  <c r="J15" i="1"/>
  <c r="J27" i="1"/>
  <c r="J19" i="1"/>
  <c r="J35" i="1"/>
  <c r="J26" i="1"/>
  <c r="J18" i="1"/>
  <c r="J37" i="1"/>
  <c r="J29" i="1"/>
  <c r="J20" i="1"/>
  <c r="I243" i="1"/>
  <c r="D211" i="1"/>
  <c r="D206" i="1"/>
  <c r="D243" i="1" s="1"/>
  <c r="J57" i="1"/>
  <c r="H40" i="1"/>
  <c r="D163" i="1"/>
  <c r="D161" i="1"/>
  <c r="D159" i="1"/>
  <c r="D153" i="1"/>
  <c r="D134" i="1"/>
  <c r="D124" i="1"/>
  <c r="D120" i="1"/>
  <c r="V165" i="1" l="1"/>
  <c r="J273" i="1"/>
  <c r="D188" i="1"/>
  <c r="X9" i="1"/>
  <c r="D164" i="1"/>
  <c r="J164" i="1"/>
  <c r="J103" i="1"/>
  <c r="V9" i="1"/>
  <c r="V274" i="1" s="1"/>
  <c r="X165" i="1"/>
  <c r="J40" i="1"/>
  <c r="D103" i="1"/>
  <c r="X274" i="1" l="1"/>
  <c r="W276" i="1" s="1"/>
  <c r="D276" i="1"/>
</calcChain>
</file>

<file path=xl/sharedStrings.xml><?xml version="1.0" encoding="utf-8"?>
<sst xmlns="http://schemas.openxmlformats.org/spreadsheetml/2006/main" count="924" uniqueCount="667">
  <si>
    <t>Перечень автомобильных дорог общего пользования местного значения Уинского муниципального округа Пермского края</t>
  </si>
  <si>
    <t>Наименование автомобильной дороги, населённого пункта</t>
  </si>
  <si>
    <t>Идентификационный номер</t>
  </si>
  <si>
    <t>Протяжённость, км</t>
  </si>
  <si>
    <t>Тип покрытия</t>
  </si>
  <si>
    <t>Площадь проезжей части (асфальт)</t>
  </si>
  <si>
    <t>Площадь проезжей части (переходный)</t>
  </si>
  <si>
    <t>Общая площадь проезжей части</t>
  </si>
  <si>
    <t>Категория, а/д</t>
  </si>
  <si>
    <t>Кадастровый номер</t>
  </si>
  <si>
    <t>Асфальт</t>
  </si>
  <si>
    <t>Переходный</t>
  </si>
  <si>
    <t>"Голдыри-Орда-Октябрьский" -Иштеряки</t>
  </si>
  <si>
    <t>57 ОП МР У-001</t>
  </si>
  <si>
    <t>IV</t>
  </si>
  <si>
    <t>59:36:0000000:1597</t>
  </si>
  <si>
    <t>"Ключевая Гора - Ломь"</t>
  </si>
  <si>
    <t>57 ОП МР У-002</t>
  </si>
  <si>
    <t>V</t>
  </si>
  <si>
    <t>59:36:0000000:1605</t>
  </si>
  <si>
    <t>"Михино - Уинское" - Суда</t>
  </si>
  <si>
    <t>57 ОП МР У-003</t>
  </si>
  <si>
    <t>59:36:0000000:1187</t>
  </si>
  <si>
    <t>"Михино - Уинское" - Чайка</t>
  </si>
  <si>
    <t>57 ОП МР У-004</t>
  </si>
  <si>
    <t xml:space="preserve">59:36:0000000:1527 </t>
  </si>
  <si>
    <t>"Уинское - Казьмяшка"</t>
  </si>
  <si>
    <t>57 ОП МР У-005</t>
  </si>
  <si>
    <t>59:36:0000000:1522</t>
  </si>
  <si>
    <t>"Суда - Воскресенское" - Барсаи</t>
  </si>
  <si>
    <t>57 ОП МР У-006</t>
  </si>
  <si>
    <t>59:36:0770002:419</t>
  </si>
  <si>
    <t>"Уинское - Кочешовка"</t>
  </si>
  <si>
    <t>57 ОП МР У-007</t>
  </si>
  <si>
    <t>59:36:0000000:1521</t>
  </si>
  <si>
    <t>"Аспа-Большой Ась"</t>
  </si>
  <si>
    <t>57 ОП МР У-008</t>
  </si>
  <si>
    <t>59:36:0690001:380</t>
  </si>
  <si>
    <t>"Уинское - В.Сып" (Уинск-Н. Сып)</t>
  </si>
  <si>
    <t>57 ОП МР У-009</t>
  </si>
  <si>
    <t>59:36:0000000:1592</t>
  </si>
  <si>
    <t>"Аспа-Мизево"</t>
  </si>
  <si>
    <t>57 ОП МР У-010</t>
  </si>
  <si>
    <t>59:36:0690001:379</t>
  </si>
  <si>
    <t>"Уинское - В.Сып" - Н.Сып</t>
  </si>
  <si>
    <t>57 ОП МР У-011</t>
  </si>
  <si>
    <t>59:36:0730001:513</t>
  </si>
  <si>
    <t>"Суда - Михайловка"</t>
  </si>
  <si>
    <t>57 ОП МР У-012</t>
  </si>
  <si>
    <t>59:36:0760001:975</t>
  </si>
  <si>
    <t>"Чайка - Телес"</t>
  </si>
  <si>
    <t>57 ОП МР У-013</t>
  </si>
  <si>
    <t xml:space="preserve">59:36:0000000:1526 </t>
  </si>
  <si>
    <t>"Суда - Воскресенское" - Телес</t>
  </si>
  <si>
    <t>57 ОП МР У-014</t>
  </si>
  <si>
    <t xml:space="preserve">59:36:0000000:1519 </t>
  </si>
  <si>
    <t>"Суда - Воскресенское" - Иштеряки</t>
  </si>
  <si>
    <t>57 ОП МР У-015</t>
  </si>
  <si>
    <t>59:36:0000000:1599</t>
  </si>
  <si>
    <t>"Уинское - Деменево" - Аспа</t>
  </si>
  <si>
    <t>57 ОП МР У-016</t>
  </si>
  <si>
    <t>59:36:0000000:1189</t>
  </si>
  <si>
    <t>"Уинское - В.Сып" (уч.Уинское-Н.Сып)</t>
  </si>
  <si>
    <t>57 ОП МР У-017</t>
  </si>
  <si>
    <t>59:36:0730001:514</t>
  </si>
  <si>
    <t>"Большой Ась-Заозеровка"</t>
  </si>
  <si>
    <t>57 ОП МР У-018</t>
  </si>
  <si>
    <t>59:36:0690001:382</t>
  </si>
  <si>
    <t>"Уинское - Деменево" - Сосновка</t>
  </si>
  <si>
    <t>57 ОП МР У-019</t>
  </si>
  <si>
    <t>59:36:0690001:381</t>
  </si>
  <si>
    <t>"Ломь-Первомайский"</t>
  </si>
  <si>
    <t>57 ОП МР У-020</t>
  </si>
  <si>
    <t>59:36:0000000:1900</t>
  </si>
  <si>
    <t>"Уинское – Деменево» – Малая Аспа</t>
  </si>
  <si>
    <t>57 ОП МР У-021</t>
  </si>
  <si>
    <t>59:36:0000000:1934</t>
  </si>
  <si>
    <t>"Уинское - Деменево" - В.Тулва</t>
  </si>
  <si>
    <t>57 ОП МР У-022</t>
  </si>
  <si>
    <t>59:36:0690001:378</t>
  </si>
  <si>
    <t>"Кочешовка- Салакайка"</t>
  </si>
  <si>
    <t>57 ОП МР У-023</t>
  </si>
  <si>
    <t>59:36:0000000:1922</t>
  </si>
  <si>
    <t>«Уинское-Деменево»-Красногорка</t>
  </si>
  <si>
    <t>57 ОП МР У-024</t>
  </si>
  <si>
    <t xml:space="preserve">59:36:0190017:37 </t>
  </si>
  <si>
    <t>"Кочешовка-Шамагулы"</t>
  </si>
  <si>
    <t>57 ОП МР У-025</t>
  </si>
  <si>
    <t>59:36:0690001:398</t>
  </si>
  <si>
    <t>"Оса – Чернушка" - Сосновка</t>
  </si>
  <si>
    <t>57 ОП МР У-118</t>
  </si>
  <si>
    <t>с. Уинское, ул. 30 лет Победы</t>
  </si>
  <si>
    <t>57 ОП МР У-026</t>
  </si>
  <si>
    <t>местная</t>
  </si>
  <si>
    <t>59:36:0340444:184</t>
  </si>
  <si>
    <t>с. Уинское, ул. 50 лет Октября</t>
  </si>
  <si>
    <t>57 ОП МР У-027</t>
  </si>
  <si>
    <t>59:36:0000000:2164</t>
  </si>
  <si>
    <t>с. Уинское, ул. 1 Мая</t>
  </si>
  <si>
    <t>57 ОП МР У-028</t>
  </si>
  <si>
    <t>59:36:0000000:2593</t>
  </si>
  <si>
    <t>с. Уинское, ул. Аспинская</t>
  </si>
  <si>
    <t>57 ОП МР У-029</t>
  </si>
  <si>
    <t>59:36:0000000:2691</t>
  </si>
  <si>
    <t>с.Уинское, ул. Бабушкина</t>
  </si>
  <si>
    <t>57 ОП МР У-030</t>
  </si>
  <si>
    <t>59:36:0000000:2161</t>
  </si>
  <si>
    <t>с. Уинское, ул. Гагарина</t>
  </si>
  <si>
    <t>57 ОП МР У-031</t>
  </si>
  <si>
    <t>59:36:0000000:2683</t>
  </si>
  <si>
    <t>с. Уинское, ул. 8 Марта</t>
  </si>
  <si>
    <t>57 ОП МР У-032</t>
  </si>
  <si>
    <t>с. Уинское, ул. Дружбы</t>
  </si>
  <si>
    <t>57 ОП МР У-033</t>
  </si>
  <si>
    <t>59:36:0000000:2687</t>
  </si>
  <si>
    <t>с. Уинское, ул. Дальняя</t>
  </si>
  <si>
    <t>57 ОП МР У-034</t>
  </si>
  <si>
    <t>59:36:0000000:2163</t>
  </si>
  <si>
    <t>с. Уинское, ул. Заречная</t>
  </si>
  <si>
    <t>57 ОП МР У-035</t>
  </si>
  <si>
    <t>59:36:0000000:2612</t>
  </si>
  <si>
    <t>с. Уинское, ул. Зеленая</t>
  </si>
  <si>
    <t>57 ОП МР У-036</t>
  </si>
  <si>
    <t>Основная</t>
  </si>
  <si>
    <t>59:36:0000000:2166</t>
  </si>
  <si>
    <t>с. Уинское, ул. Искринская</t>
  </si>
  <si>
    <t>57 ОП МР У-037</t>
  </si>
  <si>
    <t>с. Уинское, ул. Коммунистическая</t>
  </si>
  <si>
    <t>57 ОП МР У-038</t>
  </si>
  <si>
    <t>59:36:0000000:2140</t>
  </si>
  <si>
    <t>с. Уинское, ул. Космонавтов</t>
  </si>
  <si>
    <t>57 ОП МР У-039</t>
  </si>
  <si>
    <t>59:36:0000000:2127</t>
  </si>
  <si>
    <t>с. Уинское, ул. Кирова</t>
  </si>
  <si>
    <t>57 ОП МР У-040</t>
  </si>
  <si>
    <t>59:36:0000000:2167</t>
  </si>
  <si>
    <t>с. Уинское, ул. Куйбышева</t>
  </si>
  <si>
    <t>57 ОП МР У-041</t>
  </si>
  <si>
    <t>59:36:0000000:2165</t>
  </si>
  <si>
    <t>с. Уинское, ул. Калинина</t>
  </si>
  <si>
    <t>57 ОП МР У-042</t>
  </si>
  <si>
    <t>с. Уинское, ул. Коммунальная</t>
  </si>
  <si>
    <t>57 ОП МР У-043</t>
  </si>
  <si>
    <t>59:36:0000000:2129</t>
  </si>
  <si>
    <t>с. Уинское, ул. Ленина</t>
  </si>
  <si>
    <t>57 ОП МР У-044</t>
  </si>
  <si>
    <t>59:36:0000000:2124</t>
  </si>
  <si>
    <t>с. Уинское, ул. Лесная</t>
  </si>
  <si>
    <t>57 ОП МР У-045</t>
  </si>
  <si>
    <t>с. Уинское, ул. Мира</t>
  </si>
  <si>
    <t>57 ОП МР У-046</t>
  </si>
  <si>
    <t>59:36:0000000:2676</t>
  </si>
  <si>
    <t>с. Уинское, ул. Молодежная</t>
  </si>
  <si>
    <t>57 ОП МР У-047</t>
  </si>
  <si>
    <t>59:36:0000000:2126</t>
  </si>
  <si>
    <t>с. Уинское, ул. Морозовых</t>
  </si>
  <si>
    <t>57 ОП МР У-048</t>
  </si>
  <si>
    <t>с. Уинское, ул. Нагорная</t>
  </si>
  <si>
    <t>57 ОП МР У-049</t>
  </si>
  <si>
    <t>59:36:0000000:2673</t>
  </si>
  <si>
    <t>с. Уинское, ул. Набережная</t>
  </si>
  <si>
    <t>57 ОП МР У-050</t>
  </si>
  <si>
    <t>59:36:0000000:2694</t>
  </si>
  <si>
    <t>с. Уинское, ул. Октябрьская</t>
  </si>
  <si>
    <t>57 ОП МР У-051</t>
  </si>
  <si>
    <t>с. Уинское, ул. Ольховая</t>
  </si>
  <si>
    <t>57 ОП МР У-052</t>
  </si>
  <si>
    <t>с. Уинское, ул. Полевая</t>
  </si>
  <si>
    <t>57 ОП МР У-053</t>
  </si>
  <si>
    <t>59:36:0000000:2598</t>
  </si>
  <si>
    <t>с. Уинское, ул. Прохладная</t>
  </si>
  <si>
    <t>57 ОП МР У-054</t>
  </si>
  <si>
    <t>59:36:0000000:2695</t>
  </si>
  <si>
    <t>с. Уинское, ул. Пряхина</t>
  </si>
  <si>
    <t>57 ОП МР У-055</t>
  </si>
  <si>
    <t>59:36:0000000:2138</t>
  </si>
  <si>
    <t>с. Уинское, ул. Речная</t>
  </si>
  <si>
    <t>57 ОП МР У-056</t>
  </si>
  <si>
    <t>59:36:0000000:2692</t>
  </si>
  <si>
    <t>с. Уинское, ул. Советская</t>
  </si>
  <si>
    <t>57 ОП МР У-057</t>
  </si>
  <si>
    <t>с. Уинское, ул. Свободы</t>
  </si>
  <si>
    <t>57 ОП МР У-058</t>
  </si>
  <si>
    <t>59:36:0000000:2130</t>
  </si>
  <si>
    <t>с. Уинское, ул. Светлая</t>
  </si>
  <si>
    <t>57 ОП МР У-059</t>
  </si>
  <si>
    <t>59:36:0000000:2125</t>
  </si>
  <si>
    <t>с. Уинское, ул. Строителей</t>
  </si>
  <si>
    <t>57 ОП МР У-060</t>
  </si>
  <si>
    <t>с. Уинское, ул. Сиреневая</t>
  </si>
  <si>
    <t>57 ОП МР У-061</t>
  </si>
  <si>
    <t>с. Уинское, ул. Северная</t>
  </si>
  <si>
    <t>57 ОП МР У-062</t>
  </si>
  <si>
    <t>с. Уинское, ул. Труда</t>
  </si>
  <si>
    <t>57 ОП МР У-063</t>
  </si>
  <si>
    <t>59:36:0340444:183</t>
  </si>
  <si>
    <t>с. Уинское, ул. Тихая</t>
  </si>
  <si>
    <t>57 ОП МР У-064</t>
  </si>
  <si>
    <t>59:36:0000000:2696</t>
  </si>
  <si>
    <t>с. Уинское, ул. Уральская</t>
  </si>
  <si>
    <t>57 ОП МР У-065</t>
  </si>
  <si>
    <t>59:36:0000000:2131</t>
  </si>
  <si>
    <t>с. Уинское, ул. Энергетиков</t>
  </si>
  <si>
    <t>57 ОП МР У-066</t>
  </si>
  <si>
    <t>59:36:0000000:2592</t>
  </si>
  <si>
    <t>с. Уинское, ул. Юбилейная</t>
  </si>
  <si>
    <t>57 ОП МР У-067</t>
  </si>
  <si>
    <t>59:36:0340444:185</t>
  </si>
  <si>
    <t>с. Уинское, ул. Шавкунова</t>
  </si>
  <si>
    <t>57 ОП МР У-068</t>
  </si>
  <si>
    <t>с. Уинское, дорога к МПУ (П)</t>
  </si>
  <si>
    <t>57 ОП МР У-069</t>
  </si>
  <si>
    <t>с. Уинское, дорога к МПУ (М)</t>
  </si>
  <si>
    <t>57 ОП МР У-070</t>
  </si>
  <si>
    <t>Итого:</t>
  </si>
  <si>
    <t>д. Кочешовка, ул. Центральная</t>
  </si>
  <si>
    <t>57 ОП МР У-071</t>
  </si>
  <si>
    <t>59:36:0000000:2087</t>
  </si>
  <si>
    <t>д. Кочешовка, ул. Лесная</t>
  </si>
  <si>
    <t>57 ОП МР У-072</t>
  </si>
  <si>
    <t>д. Салаваты, ул. Новая</t>
  </si>
  <si>
    <t>57 ОП МР У-073</t>
  </si>
  <si>
    <t>д. Салаваты, ул. Заречная</t>
  </si>
  <si>
    <t>57 ОП МР У-074</t>
  </si>
  <si>
    <t>д. Забродовка, ул. Трактовая</t>
  </si>
  <si>
    <t>57 ОП МР У-075</t>
  </si>
  <si>
    <t>д. Забродовка, ул. Мира</t>
  </si>
  <si>
    <t>57 ОП МР У-076</t>
  </si>
  <si>
    <t>п. Иренский, ул. Трактовая</t>
  </si>
  <si>
    <t>57 ОП МР У-077</t>
  </si>
  <si>
    <t>п. Иренский, ул. Центральная</t>
  </si>
  <si>
    <t>57 ОП МР У-078</t>
  </si>
  <si>
    <t>п. Иренский, ул. Лесная</t>
  </si>
  <si>
    <t>57 ОП МР У-079</t>
  </si>
  <si>
    <t>д. Казьмяшка, ул. Центральная</t>
  </si>
  <si>
    <t>57 ОП МР У-080</t>
  </si>
  <si>
    <t>59:36:0000000:2602</t>
  </si>
  <si>
    <t>д. Екатериновка, ул. Центральная</t>
  </si>
  <si>
    <t>57 ОП МР У-081</t>
  </si>
  <si>
    <t>д. Шамагулы, ул. Луговая</t>
  </si>
  <si>
    <t>57 ОП МР У-082</t>
  </si>
  <si>
    <t>59:36:0000000:2088</t>
  </si>
  <si>
    <t>д. Шамагулы, ул. Набережная</t>
  </si>
  <si>
    <t>57 ОП МР У-083</t>
  </si>
  <si>
    <t>59:36:0180002:143</t>
  </si>
  <si>
    <t>д. Салакайка, ул. Салакайская</t>
  </si>
  <si>
    <t>57 ОП МР У-084</t>
  </si>
  <si>
    <t>д. Горшковский Выселок, ул. Центральная</t>
  </si>
  <si>
    <t>57 ОП МР У-085</t>
  </si>
  <si>
    <t>59:36:0350001:128</t>
  </si>
  <si>
    <t>Всего Уинское ТУ:</t>
  </si>
  <si>
    <t>с. Аспа ул. Новая</t>
  </si>
  <si>
    <t>57 ОП МР У-086</t>
  </si>
  <si>
    <t>с. Аспа ул. Молодежная</t>
  </si>
  <si>
    <t>57 ОП МР У-087</t>
  </si>
  <si>
    <t>с. Аспа ул. Заречная</t>
  </si>
  <si>
    <t>57 ОП МР У-088</t>
  </si>
  <si>
    <t>с. Аспа ул. Макарова</t>
  </si>
  <si>
    <t>57 ОП МР У-089</t>
  </si>
  <si>
    <t>59:36:0000000:2603</t>
  </si>
  <si>
    <t>с. Аспа ул. Ленина</t>
  </si>
  <si>
    <t>57 ОП МР У-090</t>
  </si>
  <si>
    <t>с. Аспа ул. Школьная</t>
  </si>
  <si>
    <t>57 ОП МР У-091</t>
  </si>
  <si>
    <t>с. Аспа ул. Свердлова</t>
  </si>
  <si>
    <t>57 ОП МР У-092</t>
  </si>
  <si>
    <t>59:36:0000000:2689</t>
  </si>
  <si>
    <t>с. Аспа, дорога к МПУ</t>
  </si>
  <si>
    <t>57 ОП МР У-093</t>
  </si>
  <si>
    <t>п. Аспинский ул. Лесная</t>
  </si>
  <si>
    <t>57 ОП МР У-094</t>
  </si>
  <si>
    <t>п. Аспинский ул. Полевая</t>
  </si>
  <si>
    <t>57 ОП МР У-095</t>
  </si>
  <si>
    <t>п. Аспинский ул. Гагарина</t>
  </si>
  <si>
    <t>57 ОП МР У-096</t>
  </si>
  <si>
    <t>59:36:0000000:2677</t>
  </si>
  <si>
    <t>п. Аспинский ул. Титова</t>
  </si>
  <si>
    <t>57 ОП МР У-097</t>
  </si>
  <si>
    <t>п. Аспинский ул. Первомайская</t>
  </si>
  <si>
    <t>57 ОП МР У-098</t>
  </si>
  <si>
    <t>п. Аспинский ул. Октябрьская</t>
  </si>
  <si>
    <t>57 ОП МР У-099</t>
  </si>
  <si>
    <t>п. Аспинский ул. Набережная</t>
  </si>
  <si>
    <t>57 ОП МР У-100</t>
  </si>
  <si>
    <t>д. Малая Аспа  ул. Дружбы</t>
  </si>
  <si>
    <t>57 ОП МР У-101</t>
  </si>
  <si>
    <t>59:36:0000000:1770</t>
  </si>
  <si>
    <t>д. Малая Аспа  ул. Молодежная</t>
  </si>
  <si>
    <t>57 ОП МР У-102</t>
  </si>
  <si>
    <t>59:36:0000000:2620</t>
  </si>
  <si>
    <t>д. Малая Аспа  ул. Луговая</t>
  </si>
  <si>
    <t>57 ОП МР У-103</t>
  </si>
  <si>
    <t>59:36:0000000:2590</t>
  </si>
  <si>
    <t>д. Красногорка ул. Лесная</t>
  </si>
  <si>
    <t>57 ОП МР У-104</t>
  </si>
  <si>
    <t>д. Красногорка ул. Новая</t>
  </si>
  <si>
    <t>57 ОП МР У-105</t>
  </si>
  <si>
    <t>д. Красногорка ул. Трактовая</t>
  </si>
  <si>
    <t>57 ОП МР У-106</t>
  </si>
  <si>
    <t>57 ОП МР У-107</t>
  </si>
  <si>
    <t>д. Красногорка ул. Полевая</t>
  </si>
  <si>
    <t>57 ОП МР У-108</t>
  </si>
  <si>
    <t>д. Красногорка ул. Центральная</t>
  </si>
  <si>
    <t>57 ОП МР У-109</t>
  </si>
  <si>
    <t>д. Красногорка ул. Нижняя</t>
  </si>
  <si>
    <t>57 ОП МР У-110</t>
  </si>
  <si>
    <t>д. Красногорка ул. Зеленая</t>
  </si>
  <si>
    <t>57 ОП МР У-111</t>
  </si>
  <si>
    <t>д. Красногорка ул. Ольховая</t>
  </si>
  <si>
    <t>57 ОП МР У-112</t>
  </si>
  <si>
    <t>д. Сосновка ул. Центральная</t>
  </si>
  <si>
    <t>57 ОП МР У-113</t>
  </si>
  <si>
    <t>д. Сосновка ул. Молодежная</t>
  </si>
  <si>
    <t>57 ОП МР У-114</t>
  </si>
  <si>
    <t>д. Сосновка ул. Нижняя</t>
  </si>
  <si>
    <t>57 ОП МР У-115</t>
  </si>
  <si>
    <t>д. Сосновка ул. Полевая</t>
  </si>
  <si>
    <t>57 ОП МР У-116</t>
  </si>
  <si>
    <t>д. Сосновка пер. Карагаш</t>
  </si>
  <si>
    <t>57 ОП МР У-117</t>
  </si>
  <si>
    <t>59:36:0210005:126</t>
  </si>
  <si>
    <t>д. Ломь, ул. Дружбы</t>
  </si>
  <si>
    <t>57 ОП МР У-119</t>
  </si>
  <si>
    <t>59:36:0000000:1794</t>
  </si>
  <si>
    <t>д. Ломь, ул. Колхозная</t>
  </si>
  <si>
    <t>57 ОП МР У-120</t>
  </si>
  <si>
    <t>59:36:0000000:1791</t>
  </si>
  <si>
    <t>д. Ломь, ул. Матросская</t>
  </si>
  <si>
    <t>57 ОП МР У-121</t>
  </si>
  <si>
    <t>59:36:0000000:1793</t>
  </si>
  <si>
    <t>д. Ломь, ул. Мира</t>
  </si>
  <si>
    <t>57 ОП МР У-122</t>
  </si>
  <si>
    <t>59:36:0000000:1800</t>
  </si>
  <si>
    <t>д. Ломь, ул.Советская</t>
  </si>
  <si>
    <t>57 ОП МР У-123</t>
  </si>
  <si>
    <t>д. Ломь, Полевая 1</t>
  </si>
  <si>
    <t>57 ОП МР У-124</t>
  </si>
  <si>
    <t>д. Ломь,ул.Молодежная</t>
  </si>
  <si>
    <t>57 ОП МР У-125</t>
  </si>
  <si>
    <t>д. Ломь,ул.Набережная</t>
  </si>
  <si>
    <t>57 ОП МР У-126</t>
  </si>
  <si>
    <t>д. Ломь, ул.Полевая 2</t>
  </si>
  <si>
    <t>57 ОП МР У-127</t>
  </si>
  <si>
    <t>д. Курмакаш, ул. Центральная</t>
  </si>
  <si>
    <t>57 ОП МР У-128</t>
  </si>
  <si>
    <t>59:36:0000000:1792</t>
  </si>
  <si>
    <t>д. Курмакаш, ул.Заречная</t>
  </si>
  <si>
    <t>57 ОП МР У-129</t>
  </si>
  <si>
    <t>д. Большой Ась ул. Центральная</t>
  </si>
  <si>
    <t>57 ОП МР У-130</t>
  </si>
  <si>
    <t>д. Мизево ул. Центральная</t>
  </si>
  <si>
    <t>57 ОП МР У-131</t>
  </si>
  <si>
    <t>д. Верхняя Тулва ул. Верхтулвинская</t>
  </si>
  <si>
    <t>57 ОП МР У-132</t>
  </si>
  <si>
    <t>д. Митрохи, ул. Центральная</t>
  </si>
  <si>
    <t>57 ОП МР У-133</t>
  </si>
  <si>
    <t>59:36:0000000:1784</t>
  </si>
  <si>
    <t>п. Первомайский,ул.Зеленая</t>
  </si>
  <si>
    <t>57 ОП МР У-134</t>
  </si>
  <si>
    <t>Всего Аспинское ТУ:</t>
  </si>
  <si>
    <t>с.Нижний Сып, ул.Ленина</t>
  </si>
  <si>
    <t>57 ОП МР У-135</t>
  </si>
  <si>
    <t>59:36:0260037:56</t>
  </si>
  <si>
    <t>с.Нижний Сып, ул.Коммунистическая</t>
  </si>
  <si>
    <t>57 ОП МР У-136</t>
  </si>
  <si>
    <t>59:36:0000000:2671</t>
  </si>
  <si>
    <t>с.Нижний Сып, ул.Набережная</t>
  </si>
  <si>
    <t>57 ОП МР У-137</t>
  </si>
  <si>
    <t>с.Нижний Сып, ул. 9 Мая</t>
  </si>
  <si>
    <t>57 ОП МР У-138</t>
  </si>
  <si>
    <t>59:36:0000000:2588</t>
  </si>
  <si>
    <t>с.Нижний Сып, ул.Молодежная</t>
  </si>
  <si>
    <t>57 ОП МР У-139</t>
  </si>
  <si>
    <t>д.Чесноковка, ул.Заречная</t>
  </si>
  <si>
    <t>57 ОП МР У-140</t>
  </si>
  <si>
    <t>59:36:0000000:2693</t>
  </si>
  <si>
    <t>д.Малое Рогожниково, ул.М.Жукова</t>
  </si>
  <si>
    <t>57 ОП МР У-141</t>
  </si>
  <si>
    <t>59:36:0000000:2684</t>
  </si>
  <si>
    <t>д.Средний Сып, ул.Мира</t>
  </si>
  <si>
    <t>57 ОП МР У-142</t>
  </si>
  <si>
    <t>д.Средний Сып, ул.Новая</t>
  </si>
  <si>
    <t>57 ОП МР У-143</t>
  </si>
  <si>
    <t>с.Верхний Сып, ул.Центральная</t>
  </si>
  <si>
    <t>57 ОП МР У-144</t>
  </si>
  <si>
    <t>59:36:0000000:2591</t>
  </si>
  <si>
    <t>с.Верхний Сып, ул.Зеленая</t>
  </si>
  <si>
    <t>57 ОП МР У-145</t>
  </si>
  <si>
    <t>59:36:0000000:2682</t>
  </si>
  <si>
    <t>с.Верхний Сып, ул.Молодежная</t>
  </si>
  <si>
    <t>57 ОП МР У-146</t>
  </si>
  <si>
    <t>59:36:0000000:2675</t>
  </si>
  <si>
    <t>с.Верхний Сып, ул.Новая</t>
  </si>
  <si>
    <t>57 ОП МР У-147</t>
  </si>
  <si>
    <t>59:36:0000000:2596</t>
  </si>
  <si>
    <t>с.Верхний Сып, ул.Полевая</t>
  </si>
  <si>
    <t>57 ОП МР У-148</t>
  </si>
  <si>
    <t>с.Верхний Сып, ул.Заводская</t>
  </si>
  <si>
    <t>57 ОП МР У-149</t>
  </si>
  <si>
    <t>59:36:0000000:2594</t>
  </si>
  <si>
    <t>с.Верхний Сып, ул.Школьная</t>
  </si>
  <si>
    <t>57 ОП МР У-150</t>
  </si>
  <si>
    <t>59:36:0000000:2589</t>
  </si>
  <si>
    <t>с.Верхний Сып, ул.Заречная</t>
  </si>
  <si>
    <t>57 ОП МР У-151</t>
  </si>
  <si>
    <t>59:36:0000000:2690</t>
  </si>
  <si>
    <t>с.Верхний Сып, ул.Нагорная</t>
  </si>
  <si>
    <t>57 ОП МР У-152</t>
  </si>
  <si>
    <t>с.Верхний Сып, ул.Тихая</t>
  </si>
  <si>
    <t>57 ОП МР У-153</t>
  </si>
  <si>
    <t>Всего Нижнесыповское ТУ:</t>
  </si>
  <si>
    <t>с. Суда ул. Советская</t>
  </si>
  <si>
    <t>57 ОП МР У-154</t>
  </si>
  <si>
    <t>59:36:0300001:129</t>
  </si>
  <si>
    <t>с. Суда ул. Школьная</t>
  </si>
  <si>
    <t>57 ОП МР У-155</t>
  </si>
  <si>
    <t>59:36:0000000:2191</t>
  </si>
  <si>
    <t>с. Суда пер. Полевой</t>
  </si>
  <si>
    <t>57 ОП МР У-156</t>
  </si>
  <si>
    <t>59:36:0000000:2190</t>
  </si>
  <si>
    <t>с. Суда ул. Ивановская</t>
  </si>
  <si>
    <t>57 ОП МР У-157</t>
  </si>
  <si>
    <t>59:36:0000000:2198</t>
  </si>
  <si>
    <t>с. Суда ул. Ключевая</t>
  </si>
  <si>
    <t>57 ОП МР У-158</t>
  </si>
  <si>
    <t>59:36:0300001:118</t>
  </si>
  <si>
    <t>с. Суда ул. Молодежная</t>
  </si>
  <si>
    <t>57 ОП МР У-159</t>
  </si>
  <si>
    <t>59:36:0000000:2192</t>
  </si>
  <si>
    <t>с. Суда ул. Юбилейная</t>
  </si>
  <si>
    <t>57 ОП МР У-160</t>
  </si>
  <si>
    <t>с. Суда  пер. Луговской</t>
  </si>
  <si>
    <t>57 ОП МР У-161</t>
  </si>
  <si>
    <t>59:36:0300001:128</t>
  </si>
  <si>
    <t>с. Суда ул. Рабочая</t>
  </si>
  <si>
    <t>57 ОП МР У-162</t>
  </si>
  <si>
    <t>59:36:0300001:117</t>
  </si>
  <si>
    <t>с. Суда ул. Центральная</t>
  </si>
  <si>
    <t>57 ОП МР У-163</t>
  </si>
  <si>
    <t>59:36:0000000:2193</t>
  </si>
  <si>
    <t>с. Суда ул. Мира</t>
  </si>
  <si>
    <t>57 ОП МР У-164</t>
  </si>
  <si>
    <t>59:36:0000000:2195</t>
  </si>
  <si>
    <t>с. Суда ул. Приозерная</t>
  </si>
  <si>
    <t>57 ОП МР У-165</t>
  </si>
  <si>
    <t>59:36:0000000:2113</t>
  </si>
  <si>
    <t>с. Суда ул. Нагорная</t>
  </si>
  <si>
    <t>57 ОП МР У-166</t>
  </si>
  <si>
    <t>59:36:0000000:2103</t>
  </si>
  <si>
    <t>с. Суда ул. 8-е  Марта</t>
  </si>
  <si>
    <t>57 ОП МР У-167</t>
  </si>
  <si>
    <t>с. Суда ул. Садовая</t>
  </si>
  <si>
    <t>57 ОП МР У-168</t>
  </si>
  <si>
    <t>59:36:0000000:2600</t>
  </si>
  <si>
    <t>с. Суда, дорога к МПУ</t>
  </si>
  <si>
    <t>57 ОП МР У-169</t>
  </si>
  <si>
    <t>д. Луговая</t>
  </si>
  <si>
    <t>57 ОП МР У-170</t>
  </si>
  <si>
    <t>с. Усановка ул. Чапаева</t>
  </si>
  <si>
    <t>57 ОП МР У-171</t>
  </si>
  <si>
    <t>с. Усановка, ул. Центральная</t>
  </si>
  <si>
    <t>57 ОП МР У-172</t>
  </si>
  <si>
    <t>с. Усановка ул. Полевая</t>
  </si>
  <si>
    <t>57 ОП МР У-173</t>
  </si>
  <si>
    <t>с. Усановка, ул. Запрудная</t>
  </si>
  <si>
    <t>57 ОП МР У-174</t>
  </si>
  <si>
    <t>д. Михайловка</t>
  </si>
  <si>
    <t>57 ОП МР У-175</t>
  </si>
  <si>
    <t>с. Воскресенское ул. Верхняя</t>
  </si>
  <si>
    <t>57 ОП МР У-176</t>
  </si>
  <si>
    <t>с. Воскресенское ул. Центральная</t>
  </si>
  <si>
    <t>57 ОП МР У-177</t>
  </si>
  <si>
    <t>с. Воскресенское ул. Нижняя</t>
  </si>
  <si>
    <t>57 ОП МР У-178</t>
  </si>
  <si>
    <t>с. Воскесенское, дорога к МПУ (П)</t>
  </si>
  <si>
    <t>57 ОП МР У-227</t>
  </si>
  <si>
    <t>д. Иштеряки. ул. Полевая</t>
  </si>
  <si>
    <t>57 ОП МР У-179</t>
  </si>
  <si>
    <t>д. Иштеряки. ул. Молодежная</t>
  </si>
  <si>
    <t>57 ОП МР У-180</t>
  </si>
  <si>
    <t>д. Иштеряки. ул. Дальняя</t>
  </si>
  <si>
    <t>57 ОП МР У-181</t>
  </si>
  <si>
    <t>д. Иштеряки. ул. Советская</t>
  </si>
  <si>
    <t>57 ОП МР У-182</t>
  </si>
  <si>
    <t>д. Иштеряки. ул. Луговая</t>
  </si>
  <si>
    <t>57 ОП МР У-183</t>
  </si>
  <si>
    <t>59:36:0140029:201</t>
  </si>
  <si>
    <t>д. Иштеряки. ул. Набережная</t>
  </si>
  <si>
    <t>57 ОП МР У-184</t>
  </si>
  <si>
    <t>д. Иштеряки. ул. Нагорная</t>
  </si>
  <si>
    <t>57 ОП МР У-185</t>
  </si>
  <si>
    <t>д. Иштеряки. ул. Школьная</t>
  </si>
  <si>
    <t>57 ОП МР У-186</t>
  </si>
  <si>
    <t>д. Иштеряки. пер. Восточный</t>
  </si>
  <si>
    <t>57 ОП МР У-187</t>
  </si>
  <si>
    <t>д. Иштеряки ул. Центральная</t>
  </si>
  <si>
    <t>57 ОП МР У-188</t>
  </si>
  <si>
    <t>с. Иштеряки, дорога к МПУ</t>
  </si>
  <si>
    <t>57 ОП МР У-189</t>
  </si>
  <si>
    <t>с. Барсаи, ул. Центральная</t>
  </si>
  <si>
    <t>57 ОП МР У-190</t>
  </si>
  <si>
    <t>с. Барсаи. ул. Заречная</t>
  </si>
  <si>
    <t>57 ОП МР У-191</t>
  </si>
  <si>
    <t>с. Барсаи, ул. Луговая</t>
  </si>
  <si>
    <t>57 ОП МР У-192</t>
  </si>
  <si>
    <t>с. Барсаи. ул. Нагорная</t>
  </si>
  <si>
    <t>57 ОП МР У-193</t>
  </si>
  <si>
    <t>с. Барсаи, ул. Нур</t>
  </si>
  <si>
    <t>57 ОП МР У-194</t>
  </si>
  <si>
    <t>с. Барсаи. ул. Юбилейная</t>
  </si>
  <si>
    <t>57 ОП МР У-195</t>
  </si>
  <si>
    <t>с. Барсаи, ул. Школьная</t>
  </si>
  <si>
    <t>57 ОП МР У-196</t>
  </si>
  <si>
    <t>с. Барсаи. ул. Молодежная</t>
  </si>
  <si>
    <t>57 ОП МР У-197</t>
  </si>
  <si>
    <t>с. Барсаи, ул. Зеленая</t>
  </si>
  <si>
    <t>57 ОП МР У-198</t>
  </si>
  <si>
    <t>с. Барсаи. ул. Южная</t>
  </si>
  <si>
    <t>57 ОП МР У-199</t>
  </si>
  <si>
    <t>с. Барсаи, пер. Первый</t>
  </si>
  <si>
    <t>57 ОП МР У-200</t>
  </si>
  <si>
    <t>ВСЕГО Судинское ТУ:</t>
  </si>
  <si>
    <t>с.Чайка, ул.Центральная</t>
  </si>
  <si>
    <t>57 ОП МР У-201</t>
  </si>
  <si>
    <t>59:36:0000000:2678</t>
  </si>
  <si>
    <t>с.Чайка, ул.Трактовая</t>
  </si>
  <si>
    <t>57 ОП МР У-202</t>
  </si>
  <si>
    <t>59:36:0000000:2674</t>
  </si>
  <si>
    <t>с.Чайка, ул.Молодежная</t>
  </si>
  <si>
    <t>57 ОП МР У-203</t>
  </si>
  <si>
    <t>с.Чайка, ул.Лесная</t>
  </si>
  <si>
    <t>57 ОП МР У-204</t>
  </si>
  <si>
    <t>с.Чайка, ул.Свободы</t>
  </si>
  <si>
    <t>57 ОП МР У-205</t>
  </si>
  <si>
    <t>59:36:0000000:2601</t>
  </si>
  <si>
    <t>с.Чайка, ул.Школьная</t>
  </si>
  <si>
    <t>57 ОП МР У-206</t>
  </si>
  <si>
    <t>с.Чайка, ул.8 марта</t>
  </si>
  <si>
    <t>57 ОП МР У-207</t>
  </si>
  <si>
    <t>с.Чайка, ул.Новая</t>
  </si>
  <si>
    <t>57 ОП МР У-208</t>
  </si>
  <si>
    <t>59:36:0000000:2681</t>
  </si>
  <si>
    <t>с.Чайка, ул.Сибагатуллина</t>
  </si>
  <si>
    <t>57 ОП МР У-209</t>
  </si>
  <si>
    <t>с.Чайка, ул.Колхозная</t>
  </si>
  <si>
    <t>57 ОП МР У-210</t>
  </si>
  <si>
    <t>с.Чайка, ул.Иренская</t>
  </si>
  <si>
    <t>57 ОП МР У-211</t>
  </si>
  <si>
    <t>с.Чайка, ул.9 Мая</t>
  </si>
  <si>
    <t>57 ОП МР У-212</t>
  </si>
  <si>
    <t>59:36:0000000:2680</t>
  </si>
  <si>
    <t>с.Чайка, ул.Октябрьская</t>
  </si>
  <si>
    <t>57 ОП МР У-213</t>
  </si>
  <si>
    <t>с.Чайка, ул.Полевая</t>
  </si>
  <si>
    <t>57 ОП МР У-214</t>
  </si>
  <si>
    <t>59:36:0000000:2595</t>
  </si>
  <si>
    <t>с.Чайка, ул.Советская</t>
  </si>
  <si>
    <t>57 ОП МР У-215</t>
  </si>
  <si>
    <t>с. Чайка дорога до МПУ</t>
  </si>
  <si>
    <t>57 ОП МР У-216</t>
  </si>
  <si>
    <t>д. Усть-Телес, ул.Центральная</t>
  </si>
  <si>
    <t>57 ОП МР У-217</t>
  </si>
  <si>
    <t>59:36:0000000:2685</t>
  </si>
  <si>
    <t>д. Усть-Телес, ул.Новая</t>
  </si>
  <si>
    <t>57 ОП МР У-218</t>
  </si>
  <si>
    <t>д. Усть-Телес, ул.Колхозная</t>
  </si>
  <si>
    <t>57 ОП МР У-219</t>
  </si>
  <si>
    <t>д. Усть-Телес, ул.Нагорная</t>
  </si>
  <si>
    <t>57 ОП МР У-220</t>
  </si>
  <si>
    <t>д. Усть-Телес, ул.Труда</t>
  </si>
  <si>
    <t>57 ОП МР У-221</t>
  </si>
  <si>
    <t>д. Усть-Телес, ул.Зеленая</t>
  </si>
  <si>
    <t>57 ОП МР У-222</t>
  </si>
  <si>
    <t>59:36:0410018:201</t>
  </si>
  <si>
    <t xml:space="preserve">д. Усть-Телес дорога к МПУ </t>
  </si>
  <si>
    <t>57 ОП МР У-223</t>
  </si>
  <si>
    <t>д. Телес, ул.Центральная</t>
  </si>
  <si>
    <t>57 ОП МР У-224</t>
  </si>
  <si>
    <t>59:36:0420001:208</t>
  </si>
  <si>
    <t>д. Телес, ул.Полевая</t>
  </si>
  <si>
    <t>57 ОП МР У-225</t>
  </si>
  <si>
    <t>59:36:0420001:207</t>
  </si>
  <si>
    <t>д. Телес дорога до МПУ</t>
  </si>
  <si>
    <t>57 ОП МР У-226</t>
  </si>
  <si>
    <t>ВСЕГО Чайкинское ТУ:</t>
  </si>
  <si>
    <t>ИТОГО по типам покрытия:</t>
  </si>
  <si>
    <t>Ширина проезжей части (расчетная)</t>
  </si>
  <si>
    <t>Итого муниципальные (межпоселковые):</t>
  </si>
  <si>
    <t>Проверочная строка</t>
  </si>
  <si>
    <t>V (расчетная)</t>
  </si>
  <si>
    <t>https://скдф.рф/map</t>
  </si>
  <si>
    <t>Объем по лотам (км. асфальт)</t>
  </si>
  <si>
    <t>Объем по лотам (м2 асфальт)</t>
  </si>
  <si>
    <t>Объем по лотам (км. переходный)</t>
  </si>
  <si>
    <t>Объем по лотам (м2 переходный)</t>
  </si>
  <si>
    <t>Общая ширина обочин (суммарная расчетная)</t>
  </si>
  <si>
    <t>Мостовые сооружения</t>
  </si>
  <si>
    <t>Мост км 2+548-2+648 в п. Первомайский протяженность 10м</t>
  </si>
  <si>
    <t>Мост км 7+578 - 7+609 в д. Чесноковка протяженностью -31м</t>
  </si>
  <si>
    <t>Мост км 15+130-15+154 , в д.Курмакаш протяженностью - 24м</t>
  </si>
  <si>
    <t>Мост км 7+054-7+068 в д.Митрохи протяженностью - 14м</t>
  </si>
  <si>
    <t>Мост км 1+443 - 1+461 протяженность - 18м</t>
  </si>
  <si>
    <t>Мост км 0+128-0+146 в с.Аспа протяженность - 18м</t>
  </si>
  <si>
    <t>Мост км 0+677 - 0+695 в с.Аспа протяженность - 18м</t>
  </si>
  <si>
    <t>Мост км 5+ 049 в д. Мизево протяженность - 5,0м</t>
  </si>
  <si>
    <t>Мост д.Кочешовка через р. Брекунка протяженностью - 10м</t>
  </si>
  <si>
    <t>Мост а/д "д. Кочешовка ул. Центральная" км 0+710 - км 0+723 через р. Кочешовка прот. 13м</t>
  </si>
  <si>
    <t>Мост через р. Тулва д. Сосновка ул. Центральная протяженность - 18 м</t>
  </si>
  <si>
    <t>Мост через р. Ключевка протяж. -13.м</t>
  </si>
  <si>
    <t>Мост через р. Аспа протяженностью - 8м</t>
  </si>
  <si>
    <t>Мост км 4+616 - 4+635 в д. М.Усекай протяженность - 19м</t>
  </si>
  <si>
    <t>Мост км 1+200 в д.Б. Ась протяженностью - 12м</t>
  </si>
  <si>
    <t>Мост д.Малое Рогожниково, ул.Маршала Жукова км 0+533 -км 0+537, вблизи дома № 8 через р. Сып протяженостью - 4м</t>
  </si>
  <si>
    <t>Мост км 0+830 - 0+838 в д. Н.Сып протяженность - 5м</t>
  </si>
  <si>
    <t>Мост с. Уинское ул. Заречная км 0+010 - км 0+034 через р. Малая Уя протяженностью -28м</t>
  </si>
  <si>
    <t>Мост с.Уинское ул. Коммунистическая км 0+ - км 0+ через р Малая Уя протяженностью - 28м</t>
  </si>
  <si>
    <t>Мост км 7+266-7+344 в д. Усановка протяженностью 78м</t>
  </si>
  <si>
    <t>Мост Через р. Ирень протяженностью - 22м, в с. Чайка</t>
  </si>
  <si>
    <t>Мост км 4+223 - 4+241 в д. Екатериновка протяженностью - 18м</t>
  </si>
  <si>
    <t>Мост км 8+337-8+350 в д. Казьмяшка протяженность - 13м</t>
  </si>
  <si>
    <t>Мост км 4+550-4+586 в д. Усть-Телес протяженностью -36м</t>
  </si>
  <si>
    <t>Мост в с. Усть-Телес ул. Центральная км 1+589 - км 1+611 через р. Телес протяженностью - 22м</t>
  </si>
  <si>
    <t>Мост км 5+167 - 5+222 , в д.Телес протяженностью -55м</t>
  </si>
  <si>
    <t>Мост через р. Телес протяженностью - 12м с. Барсаи ул. Центральная</t>
  </si>
  <si>
    <t>Мост км 10+028 - 10+064 протяженность - 36м</t>
  </si>
  <si>
    <t>с. Воскресенское ул. Нижняя км 0+105 - км 0+117 12 м. (ГТС)</t>
  </si>
  <si>
    <t>Мост через р. Малый Телес протяженностью - 12м</t>
  </si>
  <si>
    <t>Мост а/д Уинское-Н. Сып с.Нижний Сып, ул.Коммунистическая вблизи д. № 28</t>
  </si>
  <si>
    <t>№ п.п.</t>
  </si>
  <si>
    <t>Остановочные пункты (количество)</t>
  </si>
  <si>
    <t>Общая протяженность АД Уинский МО:</t>
  </si>
  <si>
    <t>"Уинское – Фомино"</t>
  </si>
  <si>
    <t>57 ОП МР У-118/1</t>
  </si>
  <si>
    <t>Водопропускные трубы (количество)</t>
  </si>
  <si>
    <t>д. Красногорка ул. Молодежная</t>
  </si>
  <si>
    <t>Межпоселок</t>
  </si>
  <si>
    <t>с. Уинское</t>
  </si>
  <si>
    <t>Уинское ТУ</t>
  </si>
  <si>
    <t>с. Аспа</t>
  </si>
  <si>
    <t>п. Аспинский</t>
  </si>
  <si>
    <t>д. М.Аспа</t>
  </si>
  <si>
    <t>д. Красногорка</t>
  </si>
  <si>
    <t>д. Сосновка</t>
  </si>
  <si>
    <t>д. Ломь</t>
  </si>
  <si>
    <t>д. Курмакаш</t>
  </si>
  <si>
    <t>д. Б.Ась</t>
  </si>
  <si>
    <t>д. Мезево</t>
  </si>
  <si>
    <t>д. В.Тулва</t>
  </si>
  <si>
    <t>д. Митрохи</t>
  </si>
  <si>
    <t>п. Первомайский</t>
  </si>
  <si>
    <t>с. Н.Сып</t>
  </si>
  <si>
    <t>Н.Сыповское ТУ</t>
  </si>
  <si>
    <t>д. С.Сып</t>
  </si>
  <si>
    <t>с. В.Сып</t>
  </si>
  <si>
    <t>с. Суда и д. Луговая</t>
  </si>
  <si>
    <t>с. Усановка</t>
  </si>
  <si>
    <t>с. Воскресенское</t>
  </si>
  <si>
    <t>д. Иштеряки</t>
  </si>
  <si>
    <t>с. Барсаи</t>
  </si>
  <si>
    <t>с. Чайка</t>
  </si>
  <si>
    <t>д. Усть-Телес</t>
  </si>
  <si>
    <t>д. Телес</t>
  </si>
  <si>
    <t>Ссылка СКДФ</t>
  </si>
  <si>
    <t>Ссылка (старая) ЯНДЕКС</t>
  </si>
  <si>
    <t>Мост с.Нижний Сып, ул.Ленина вблизи д. № 38 протяженостью - 9м</t>
  </si>
  <si>
    <t>Нагрузка на ось (тонн)</t>
  </si>
  <si>
    <t xml:space="preserve">Приложение № 1 к распоряжению администрации Уинского
 муниципального округа 
Пермского края от 15.05.2025 259-01-01-03-90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</si>
</sst>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0"/>
    <numFmt numFmtId="166" formatCode="0.0000"/>
  </numFmts>
  <fonts count="1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66" fontId="0" fillId="0" borderId="0" xfId="0" applyNumberFormat="1"/>
    <xf numFmtId="166" fontId="0" fillId="5" borderId="0" xfId="0" applyNumberFormat="1" applyFill="1"/>
    <xf numFmtId="0" fontId="10" fillId="0" borderId="0" xfId="0" applyFont="1"/>
    <xf numFmtId="0" fontId="13" fillId="0" borderId="0" xfId="0" applyFont="1"/>
    <xf numFmtId="0" fontId="6" fillId="0" borderId="0" xfId="0" applyFont="1"/>
    <xf numFmtId="166" fontId="13" fillId="5" borderId="0" xfId="0" applyNumberFormat="1" applyFont="1" applyFill="1"/>
    <xf numFmtId="164" fontId="1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4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>
      <alignment horizontal="center" vertical="center"/>
    </xf>
    <xf numFmtId="164" fontId="1" fillId="2" borderId="14" xfId="0" applyNumberFormat="1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" fillId="2" borderId="16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horizontal="center" vertical="center" wrapText="1"/>
    </xf>
    <xf numFmtId="164" fontId="3" fillId="2" borderId="16" xfId="0" applyNumberFormat="1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11" fillId="3" borderId="15" xfId="0" applyFont="1" applyFill="1" applyBorder="1" applyAlignment="1">
      <alignment vertical="center"/>
    </xf>
    <xf numFmtId="0" fontId="4" fillId="3" borderId="15" xfId="0" applyFont="1" applyFill="1" applyBorder="1" applyAlignment="1">
      <alignment vertical="center"/>
    </xf>
    <xf numFmtId="164" fontId="4" fillId="3" borderId="15" xfId="0" applyNumberFormat="1" applyFont="1" applyFill="1" applyBorder="1" applyAlignment="1">
      <alignment horizontal="center" vertical="center"/>
    </xf>
    <xf numFmtId="166" fontId="3" fillId="3" borderId="15" xfId="0" applyNumberFormat="1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164" fontId="9" fillId="4" borderId="1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horizontal="center" vertical="center" wrapText="1"/>
    </xf>
    <xf numFmtId="164" fontId="3" fillId="0" borderId="14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0" fontId="7" fillId="6" borderId="14" xfId="0" applyFont="1" applyFill="1" applyBorder="1" applyAlignment="1">
      <alignment vertical="center" wrapText="1"/>
    </xf>
    <xf numFmtId="0" fontId="7" fillId="6" borderId="14" xfId="0" applyFont="1" applyFill="1" applyBorder="1" applyAlignment="1">
      <alignment horizontal="center" vertical="center" wrapText="1"/>
    </xf>
    <xf numFmtId="164" fontId="8" fillId="6" borderId="14" xfId="0" applyNumberFormat="1" applyFont="1" applyFill="1" applyBorder="1" applyAlignment="1">
      <alignment horizontal="center" vertical="center" wrapText="1"/>
    </xf>
    <xf numFmtId="0" fontId="8" fillId="6" borderId="14" xfId="0" applyFont="1" applyFill="1" applyBorder="1" applyAlignment="1">
      <alignment vertical="center" wrapText="1"/>
    </xf>
    <xf numFmtId="0" fontId="8" fillId="6" borderId="14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vertical="center"/>
    </xf>
    <xf numFmtId="0" fontId="2" fillId="6" borderId="14" xfId="0" applyFont="1" applyFill="1" applyBorder="1" applyAlignment="1">
      <alignment horizontal="center" vertical="center"/>
    </xf>
    <xf numFmtId="164" fontId="4" fillId="6" borderId="14" xfId="0" applyNumberFormat="1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vertical="center"/>
    </xf>
    <xf numFmtId="0" fontId="3" fillId="6" borderId="14" xfId="0" applyFont="1" applyFill="1" applyBorder="1" applyAlignment="1">
      <alignment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7" fillId="7" borderId="14" xfId="0" applyFont="1" applyFill="1" applyBorder="1" applyAlignment="1">
      <alignment vertical="center"/>
    </xf>
    <xf numFmtId="0" fontId="7" fillId="7" borderId="14" xfId="0" applyFont="1" applyFill="1" applyBorder="1" applyAlignment="1">
      <alignment horizontal="center" vertical="center"/>
    </xf>
    <xf numFmtId="164" fontId="8" fillId="7" borderId="14" xfId="0" applyNumberFormat="1" applyFont="1" applyFill="1" applyBorder="1" applyAlignment="1">
      <alignment horizontal="center" vertical="center"/>
    </xf>
    <xf numFmtId="164" fontId="7" fillId="7" borderId="14" xfId="0" applyNumberFormat="1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/>
    </xf>
    <xf numFmtId="0" fontId="7" fillId="7" borderId="14" xfId="0" applyFont="1" applyFill="1" applyBorder="1" applyAlignment="1">
      <alignment vertical="center" wrapText="1"/>
    </xf>
    <xf numFmtId="0" fontId="7" fillId="7" borderId="14" xfId="0" applyFont="1" applyFill="1" applyBorder="1" applyAlignment="1">
      <alignment horizontal="center" vertical="center" wrapText="1"/>
    </xf>
    <xf numFmtId="0" fontId="1" fillId="6" borderId="14" xfId="0" applyFont="1" applyFill="1" applyBorder="1" applyAlignment="1">
      <alignment vertical="center" wrapText="1"/>
    </xf>
    <xf numFmtId="0" fontId="1" fillId="6" borderId="14" xfId="0" applyFont="1" applyFill="1" applyBorder="1" applyAlignment="1">
      <alignment horizontal="center" vertical="center" wrapText="1"/>
    </xf>
    <xf numFmtId="164" fontId="2" fillId="6" borderId="14" xfId="0" applyNumberFormat="1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vertical="center" wrapText="1"/>
    </xf>
    <xf numFmtId="0" fontId="2" fillId="6" borderId="14" xfId="0" applyFont="1" applyFill="1" applyBorder="1" applyAlignment="1">
      <alignment horizontal="center" vertical="center" wrapText="1"/>
    </xf>
    <xf numFmtId="164" fontId="3" fillId="6" borderId="14" xfId="0" applyNumberFormat="1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vertical="center"/>
    </xf>
    <xf numFmtId="0" fontId="8" fillId="7" borderId="14" xfId="0" applyFont="1" applyFill="1" applyBorder="1" applyAlignment="1">
      <alignment horizontal="center" vertical="center"/>
    </xf>
    <xf numFmtId="0" fontId="4" fillId="7" borderId="14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vertical="center" wrapText="1"/>
    </xf>
    <xf numFmtId="0" fontId="4" fillId="6" borderId="14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vertical="center"/>
    </xf>
    <xf numFmtId="0" fontId="4" fillId="6" borderId="14" xfId="0" applyFont="1" applyFill="1" applyBorder="1" applyAlignment="1">
      <alignment horizontal="center" vertical="center"/>
    </xf>
    <xf numFmtId="164" fontId="4" fillId="7" borderId="14" xfId="0" applyNumberFormat="1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vertical="center"/>
    </xf>
    <xf numFmtId="0" fontId="8" fillId="0" borderId="18" xfId="0" applyFont="1" applyFill="1" applyBorder="1" applyAlignment="1">
      <alignment vertical="center"/>
    </xf>
    <xf numFmtId="0" fontId="2" fillId="0" borderId="18" xfId="0" applyFont="1" applyFill="1" applyBorder="1" applyAlignment="1">
      <alignment vertical="center"/>
    </xf>
    <xf numFmtId="165" fontId="13" fillId="5" borderId="0" xfId="0" applyNumberFormat="1" applyFont="1" applyFill="1"/>
    <xf numFmtId="0" fontId="3" fillId="2" borderId="14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0" fillId="8" borderId="17" xfId="0" applyFill="1" applyBorder="1" applyAlignment="1">
      <alignment horizontal="center" vertical="center"/>
    </xf>
    <xf numFmtId="164" fontId="15" fillId="0" borderId="10" xfId="0" applyNumberFormat="1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164" fontId="14" fillId="0" borderId="8" xfId="0" applyNumberFormat="1" applyFont="1" applyBorder="1" applyAlignment="1">
      <alignment horizontal="center" vertical="center"/>
    </xf>
    <xf numFmtId="164" fontId="14" fillId="0" borderId="7" xfId="0" applyNumberFormat="1" applyFont="1" applyBorder="1" applyAlignment="1">
      <alignment horizontal="center" vertical="center"/>
    </xf>
    <xf numFmtId="164" fontId="14" fillId="0" borderId="6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 textRotation="180" wrapText="1"/>
    </xf>
    <xf numFmtId="0" fontId="0" fillId="0" borderId="7" xfId="0" applyBorder="1" applyAlignment="1">
      <alignment horizontal="center" vertical="center" textRotation="180" wrapText="1"/>
    </xf>
    <xf numFmtId="0" fontId="0" fillId="0" borderId="6" xfId="0" applyBorder="1" applyAlignment="1">
      <alignment horizontal="center" vertical="center" textRotation="180" wrapText="1"/>
    </xf>
    <xf numFmtId="0" fontId="14" fillId="0" borderId="7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5" fillId="0" borderId="2" xfId="1" applyBorder="1" applyAlignment="1">
      <alignment horizontal="center" vertical="center" wrapText="1"/>
    </xf>
    <xf numFmtId="0" fontId="5" fillId="0" borderId="9" xfId="1" applyBorder="1" applyAlignment="1">
      <alignment horizontal="center" vertical="center" wrapText="1"/>
    </xf>
    <xf numFmtId="0" fontId="5" fillId="0" borderId="4" xfId="1" applyBorder="1" applyAlignment="1">
      <alignment horizontal="center" vertical="center" wrapText="1"/>
    </xf>
    <xf numFmtId="0" fontId="0" fillId="0" borderId="3" xfId="0" applyBorder="1" applyAlignment="1">
      <alignment horizontal="center" vertical="center" textRotation="180"/>
    </xf>
    <xf numFmtId="0" fontId="0" fillId="0" borderId="13" xfId="0" applyBorder="1" applyAlignment="1">
      <alignment horizontal="center" vertical="center" textRotation="180"/>
    </xf>
    <xf numFmtId="0" fontId="0" fillId="0" borderId="7" xfId="0" applyBorder="1" applyAlignment="1">
      <alignment horizontal="center" vertical="center" textRotation="180"/>
    </xf>
    <xf numFmtId="0" fontId="0" fillId="0" borderId="6" xfId="0" applyBorder="1" applyAlignment="1">
      <alignment horizontal="center" vertical="center" textRotation="180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right" vertical="top" wrapText="1"/>
    </xf>
    <xf numFmtId="0" fontId="0" fillId="0" borderId="0" xfId="0" applyBorder="1" applyAlignment="1">
      <alignment horizontal="right" vertical="top"/>
    </xf>
    <xf numFmtId="0" fontId="12" fillId="0" borderId="0" xfId="0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20" xfId="1" applyBorder="1" applyAlignment="1">
      <alignment horizontal="center" vertical="center" wrapText="1"/>
    </xf>
    <xf numFmtId="0" fontId="5" fillId="0" borderId="18" xfId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3" fillId="2" borderId="14" xfId="0" applyNumberFormat="1" applyFont="1" applyFill="1" applyBorder="1" applyAlignment="1">
      <alignment horizontal="center" vertical="center" wrapText="1"/>
    </xf>
    <xf numFmtId="0" fontId="9" fillId="0" borderId="22" xfId="0" applyFont="1" applyBorder="1" applyAlignment="1">
      <alignment vertical="center"/>
    </xf>
    <xf numFmtId="0" fontId="9" fillId="0" borderId="23" xfId="0" applyFont="1" applyBorder="1" applyAlignment="1">
      <alignment vertical="center"/>
    </xf>
    <xf numFmtId="0" fontId="4" fillId="7" borderId="14" xfId="0" applyFont="1" applyFill="1" applyBorder="1" applyAlignment="1">
      <alignment vertical="center"/>
    </xf>
    <xf numFmtId="164" fontId="9" fillId="0" borderId="22" xfId="0" applyNumberFormat="1" applyFont="1" applyFill="1" applyBorder="1" applyAlignment="1">
      <alignment horizontal="center" vertical="center"/>
    </xf>
    <xf numFmtId="164" fontId="9" fillId="0" borderId="25" xfId="0" applyNumberFormat="1" applyFont="1" applyFill="1" applyBorder="1" applyAlignment="1">
      <alignment horizontal="center" vertical="center"/>
    </xf>
    <xf numFmtId="164" fontId="9" fillId="0" borderId="26" xfId="0" applyNumberFormat="1" applyFont="1" applyFill="1" applyBorder="1" applyAlignment="1">
      <alignment horizontal="center" vertical="center"/>
    </xf>
    <xf numFmtId="164" fontId="9" fillId="0" borderId="23" xfId="0" applyNumberFormat="1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0" fillId="0" borderId="9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5" fillId="0" borderId="7" xfId="1" applyBorder="1" applyAlignment="1">
      <alignment horizontal="center" vertical="center" wrapText="1"/>
    </xf>
    <xf numFmtId="0" fontId="5" fillId="0" borderId="6" xfId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yandex.ru/maps/?um=constructor%3A9041f1f574a638328d59217f0d01976e7ae7ec9b52cfa62dba32c1f6491ba38d&amp;source=constructorLink" TargetMode="External"/><Relationship Id="rId18" Type="http://schemas.openxmlformats.org/officeDocument/2006/relationships/hyperlink" Target="https://yandex.ru/maps/?um=constructor%3A62bbe5c3cf167aa0e021572bca6ae1886c5f5e44c86e2fc1806234f9cea878c3&amp;source=constructorLink" TargetMode="External"/><Relationship Id="rId26" Type="http://schemas.openxmlformats.org/officeDocument/2006/relationships/hyperlink" Target="https://yandex.ru/maps/?um=constructor%3Aeebe2a4c592d1cd513ad9ff807b8dfebaa054e9d0511a40b6347b8844f58c6f1&amp;source=constructorLink" TargetMode="External"/><Relationship Id="rId39" Type="http://schemas.openxmlformats.org/officeDocument/2006/relationships/hyperlink" Target="https://yandex.ru/maps/?um=constructor%3A0901d651bca0b9e2259de614b56ae080bdc6cec4297d415c6bcc3aa9c7b82739&amp;source=constructorLink" TargetMode="External"/><Relationship Id="rId21" Type="http://schemas.openxmlformats.org/officeDocument/2006/relationships/hyperlink" Target="https://yandex.ru/maps/?um=constructor%3Ab6f6c5f4ce10fd5d317b73bdad232df4b1e3b57f772fe0f24d57590b896bb206&amp;source=constructorLink" TargetMode="External"/><Relationship Id="rId34" Type="http://schemas.openxmlformats.org/officeDocument/2006/relationships/hyperlink" Target="https://yandex.ru/maps/?um=constructor%3A4790e9c55734d7fd373ff1a40fa730f5d6191004e2f61ee791f1698d5e8f6d9b&amp;source=constructorLink" TargetMode="External"/><Relationship Id="rId42" Type="http://schemas.openxmlformats.org/officeDocument/2006/relationships/hyperlink" Target="https://yandex.ru/maps/?um=constructor%3A61ed6b0d6ed972f40dfabf823e201b06158e7d8f73ce8843fd7a1f594df961ed&amp;source=constructorLink" TargetMode="External"/><Relationship Id="rId47" Type="http://schemas.openxmlformats.org/officeDocument/2006/relationships/hyperlink" Target="https://yandex.ru/maps/?um=constructor%3A0c4ec8e34420b292a28aa011073f2ef366a6799b1b2e69b53842ceb53447cb2d&amp;source=constructorLink" TargetMode="External"/><Relationship Id="rId50" Type="http://schemas.openxmlformats.org/officeDocument/2006/relationships/hyperlink" Target="https://yandex.ru/maps/?um=constructor%3Ab6f6c5f4ce10fd5d317b73bdad232df4b1e3b57f772fe0f24d57590b896bb206&amp;source=constructorLink" TargetMode="External"/><Relationship Id="rId55" Type="http://schemas.openxmlformats.org/officeDocument/2006/relationships/hyperlink" Target="https://yandex.ru/maps/?um=constructor%3A74fe202d9e1183f4e5235ec177ca5560951ec7cea4c981a3951e5cf0259b5a3c&amp;source=constructorLink" TargetMode="External"/><Relationship Id="rId7" Type="http://schemas.openxmlformats.org/officeDocument/2006/relationships/hyperlink" Target="https://yandex.ru/maps/?um=constructor%3Acd9de83dad429d509eb4d1f72544fe1adbcf9d7208f11fccfbf1053f0fe64bef&amp;source=constructorLink" TargetMode="External"/><Relationship Id="rId12" Type="http://schemas.openxmlformats.org/officeDocument/2006/relationships/hyperlink" Target="https://yandex.ru/maps/?um=constructor%3Aca40ebbbff7299b6f4ede404ff26d55c2dba20e7158b2a1cd8d3f25765b7b427&amp;source=constructorLink" TargetMode="External"/><Relationship Id="rId17" Type="http://schemas.openxmlformats.org/officeDocument/2006/relationships/hyperlink" Target="https://yandex.ru/maps/?um=constructor%3Abb66affca4a585b8386fd42ed40bb3936c4de871cba5ecd3576e2adb8549c55f&amp;source=constructorLink" TargetMode="External"/><Relationship Id="rId25" Type="http://schemas.openxmlformats.org/officeDocument/2006/relationships/hyperlink" Target="https://yandex.ru/maps/?um=constructor%3Aeebe2a4c592d1cd513ad9ff807b8dfebaa054e9d0511a40b6347b8844f58c6f1&amp;source=constructorLink" TargetMode="External"/><Relationship Id="rId33" Type="http://schemas.openxmlformats.org/officeDocument/2006/relationships/hyperlink" Target="https://yandex.ru/maps/?um=constructor%3Ae6f3c19fc9de71be99b7607c395303b44e19aaa00a2de5489903696031e83c47&amp;source=constructorLink" TargetMode="External"/><Relationship Id="rId38" Type="http://schemas.openxmlformats.org/officeDocument/2006/relationships/hyperlink" Target="https://yandex.ru/maps/?um=constructor%3A790a44e92a7616d70f190f94cc403945f8c36b34f69fd4bd14ac609b819fd126&amp;source=constructorLink" TargetMode="External"/><Relationship Id="rId46" Type="http://schemas.openxmlformats.org/officeDocument/2006/relationships/hyperlink" Target="https://yandex.ru/maps/?um=constructor%3A62bbe5c3cf167aa0e021572bca6ae1886c5f5e44c86e2fc1806234f9cea878c3&amp;source=constructorLink" TargetMode="External"/><Relationship Id="rId2" Type="http://schemas.openxmlformats.org/officeDocument/2006/relationships/hyperlink" Target="https://yandex.ru/maps/?um=constructor%3A8ccaac522fda461892e3d706c77951522a00c9a310b8a443f93a65be72880e1f&amp;source=constructorLink" TargetMode="External"/><Relationship Id="rId16" Type="http://schemas.openxmlformats.org/officeDocument/2006/relationships/hyperlink" Target="https://yandex.ru/maps/?um=constructor%3A9e9314821b55f02ea838bafe6349a6142ec63b6eb1f79b4c4ecfa4f96a7b4861&amp;source=constructorLink" TargetMode="External"/><Relationship Id="rId20" Type="http://schemas.openxmlformats.org/officeDocument/2006/relationships/hyperlink" Target="https://yandex.ru/maps/?um=constructor%3A0c4ec8e34420b292a28aa011073f2ef366a6799b1b2e69b53842ceb53447cb2d&amp;source=constructorLink" TargetMode="External"/><Relationship Id="rId29" Type="http://schemas.openxmlformats.org/officeDocument/2006/relationships/hyperlink" Target="https://yandex.ru/maps/?um=constructor%3A880292b42054a4d60141ff4845fad6019795d944e0b77ecf4cebc73a04e8a75d&amp;source=constructorLink" TargetMode="External"/><Relationship Id="rId41" Type="http://schemas.openxmlformats.org/officeDocument/2006/relationships/hyperlink" Target="https://yandex.ru/maps/?um=constructor%3A9041f1f574a638328d59217f0d01976e7ae7ec9b52cfa62dba32c1f6491ba38d&amp;source=constructorLink" TargetMode="External"/><Relationship Id="rId54" Type="http://schemas.openxmlformats.org/officeDocument/2006/relationships/hyperlink" Target="https://yandex.ru/maps/?um=constructor%3Aeebe2a4c592d1cd513ad9ff807b8dfebaa054e9d0511a40b6347b8844f58c6f1&amp;source=constructorLink" TargetMode="External"/><Relationship Id="rId1" Type="http://schemas.openxmlformats.org/officeDocument/2006/relationships/hyperlink" Target="https://&#1089;&#1082;&#1076;&#1092;.&#1088;&#1092;/map" TargetMode="External"/><Relationship Id="rId6" Type="http://schemas.openxmlformats.org/officeDocument/2006/relationships/hyperlink" Target="https://yandex.ru/maps/?um=constructor%3A4790e9c55734d7fd373ff1a40fa730f5d6191004e2f61ee791f1698d5e8f6d9b&amp;source=constructorLink" TargetMode="External"/><Relationship Id="rId11" Type="http://schemas.openxmlformats.org/officeDocument/2006/relationships/hyperlink" Target="https://yandex.ru/maps/?um=constructor%3A0901d651bca0b9e2259de614b56ae080bdc6cec4297d415c6bcc3aa9c7b82739&amp;source=constructorLink" TargetMode="External"/><Relationship Id="rId24" Type="http://schemas.openxmlformats.org/officeDocument/2006/relationships/hyperlink" Target="https://yandex.ru/maps/?um=constructor%3Aeebe2a4c592d1cd513ad9ff807b8dfebaa054e9d0511a40b6347b8844f58c6f1&amp;source=constructorLink" TargetMode="External"/><Relationship Id="rId32" Type="http://schemas.openxmlformats.org/officeDocument/2006/relationships/hyperlink" Target="https://yandex.ru/maps/?um=constructor%3A7f6775adcd89977ffbc9a9426e956232b6a0c45dad5e12803420057a304618be&amp;source=constructorLink" TargetMode="External"/><Relationship Id="rId37" Type="http://schemas.openxmlformats.org/officeDocument/2006/relationships/hyperlink" Target="https://yandex.ru/maps/?um=constructor%3A6d2c0f94730b02d3ec6b0e24e1d1542a40d81605e1b72d50e42c11e1b7082f84&amp;source=constructorLink" TargetMode="External"/><Relationship Id="rId40" Type="http://schemas.openxmlformats.org/officeDocument/2006/relationships/hyperlink" Target="https://yandex.ru/maps/?um=constructor%3Aca40ebbbff7299b6f4ede404ff26d55c2dba20e7158b2a1cd8d3f25765b7b427&amp;source=constructorLink" TargetMode="External"/><Relationship Id="rId45" Type="http://schemas.openxmlformats.org/officeDocument/2006/relationships/hyperlink" Target="https://yandex.ru/maps/?um=constructor%3Abb66affca4a585b8386fd42ed40bb3936c4de871cba5ecd3576e2adb8549c55f&amp;source=constructorLink" TargetMode="External"/><Relationship Id="rId53" Type="http://schemas.openxmlformats.org/officeDocument/2006/relationships/hyperlink" Target="https://yandex.ru/maps/?um=constructor%3Aeebe2a4c592d1cd513ad9ff807b8dfebaa054e9d0511a40b6347b8844f58c6f1&amp;source=constructorLink" TargetMode="External"/><Relationship Id="rId58" Type="http://schemas.openxmlformats.org/officeDocument/2006/relationships/printerSettings" Target="../printerSettings/printerSettings1.bin"/><Relationship Id="rId5" Type="http://schemas.openxmlformats.org/officeDocument/2006/relationships/hyperlink" Target="https://yandex.ru/maps/?um=constructor%3Ae6f3c19fc9de71be99b7607c395303b44e19aaa00a2de5489903696031e83c47&amp;source=constructorLink" TargetMode="External"/><Relationship Id="rId15" Type="http://schemas.openxmlformats.org/officeDocument/2006/relationships/hyperlink" Target="https://yandex.ru/maps/?um=constructor%3A3bec2c3279d15fe141a54f4a57eb65d3d6950e094432c987b0ec69099af8161e&amp;source=constructorLink" TargetMode="External"/><Relationship Id="rId23" Type="http://schemas.openxmlformats.org/officeDocument/2006/relationships/hyperlink" Target="https://yandex.ru/maps/?um=constructor%3Ab6f6c5f4ce10fd5d317b73bdad232df4b1e3b57f772fe0f24d57590b896bb206&amp;source=constructorLink" TargetMode="External"/><Relationship Id="rId28" Type="http://schemas.openxmlformats.org/officeDocument/2006/relationships/hyperlink" Target="https://yandex.ru/maps/?um=constructor%3A880292b42054a4d60141ff4845fad6019795d944e0b77ecf4cebc73a04e8a75d&amp;source=constructorLink" TargetMode="External"/><Relationship Id="rId36" Type="http://schemas.openxmlformats.org/officeDocument/2006/relationships/hyperlink" Target="https://yandex.ru/maps/?um=constructor%3Abc015522091128689b4804c124ec3bac2f45c4465b1e0e97001d000000a1ba3b&amp;source=constructorLink" TargetMode="External"/><Relationship Id="rId49" Type="http://schemas.openxmlformats.org/officeDocument/2006/relationships/hyperlink" Target="https://yandex.ru/maps/?um=constructor%3Ab6f6c5f4ce10fd5d317b73bdad232df4b1e3b57f772fe0f24d57590b896bb206&amp;source=constructorLink" TargetMode="External"/><Relationship Id="rId57" Type="http://schemas.openxmlformats.org/officeDocument/2006/relationships/hyperlink" Target="https://yandex.ru/maps/?um=constructor%3A880292b42054a4d60141ff4845fad6019795d944e0b77ecf4cebc73a04e8a75d&amp;source=constructorLink" TargetMode="External"/><Relationship Id="rId10" Type="http://schemas.openxmlformats.org/officeDocument/2006/relationships/hyperlink" Target="https://yandex.ru/maps/?um=constructor%3A790a44e92a7616d70f190f94cc403945f8c36b34f69fd4bd14ac609b819fd126&amp;source=constructorLink" TargetMode="External"/><Relationship Id="rId19" Type="http://schemas.openxmlformats.org/officeDocument/2006/relationships/hyperlink" Target="https://yandex.ru/maps/?um=constructor%3A0c4ec8e34420b292a28aa011073f2ef366a6799b1b2e69b53842ceb53447cb2d&amp;source=constructorLink" TargetMode="External"/><Relationship Id="rId31" Type="http://schemas.openxmlformats.org/officeDocument/2006/relationships/hyperlink" Target="https://yandex.ru/maps/?um=constructor%3A53dc004c421f7f120862acbded32879f36c2a5f928c1743e3adbb96bb3647e87&amp;source=constructorLink" TargetMode="External"/><Relationship Id="rId44" Type="http://schemas.openxmlformats.org/officeDocument/2006/relationships/hyperlink" Target="https://yandex.ru/maps/?um=constructor%3A9e9314821b55f02ea838bafe6349a6142ec63b6eb1f79b4c4ecfa4f96a7b4861&amp;source=constructorLink" TargetMode="External"/><Relationship Id="rId52" Type="http://schemas.openxmlformats.org/officeDocument/2006/relationships/hyperlink" Target="https://yandex.ru/maps/?um=constructor%3Aeebe2a4c592d1cd513ad9ff807b8dfebaa054e9d0511a40b6347b8844f58c6f1&amp;source=constructorLink" TargetMode="External"/><Relationship Id="rId4" Type="http://schemas.openxmlformats.org/officeDocument/2006/relationships/hyperlink" Target="https://yandex.ru/maps/?um=constructor%3A7f6775adcd89977ffbc9a9426e956232b6a0c45dad5e12803420057a304618be&amp;source=constructorLink" TargetMode="External"/><Relationship Id="rId9" Type="http://schemas.openxmlformats.org/officeDocument/2006/relationships/hyperlink" Target="https://yandex.ru/maps/?um=constructor%3A6d2c0f94730b02d3ec6b0e24e1d1542a40d81605e1b72d50e42c11e1b7082f84&amp;source=constructorLink" TargetMode="External"/><Relationship Id="rId14" Type="http://schemas.openxmlformats.org/officeDocument/2006/relationships/hyperlink" Target="https://yandex.ru/maps/?um=constructor%3A61ed6b0d6ed972f40dfabf823e201b06158e7d8f73ce8843fd7a1f594df961ed&amp;source=constructorLink" TargetMode="External"/><Relationship Id="rId22" Type="http://schemas.openxmlformats.org/officeDocument/2006/relationships/hyperlink" Target="https://yandex.ru/maps/?um=constructor%3Ab6f6c5f4ce10fd5d317b73bdad232df4b1e3b57f772fe0f24d57590b896bb206&amp;source=constructorLink" TargetMode="External"/><Relationship Id="rId27" Type="http://schemas.openxmlformats.org/officeDocument/2006/relationships/hyperlink" Target="https://yandex.ru/maps/?um=constructor%3A74fe202d9e1183f4e5235ec177ca5560951ec7cea4c981a3951e5cf0259b5a3c&amp;source=constructorLink" TargetMode="External"/><Relationship Id="rId30" Type="http://schemas.openxmlformats.org/officeDocument/2006/relationships/hyperlink" Target="https://yandex.ru/maps/?um=constructor%3A8ccaac522fda461892e3d706c77951522a00c9a310b8a443f93a65be72880e1f&amp;source=constructorLink" TargetMode="External"/><Relationship Id="rId35" Type="http://schemas.openxmlformats.org/officeDocument/2006/relationships/hyperlink" Target="https://yandex.ru/maps/?um=constructor%3Acd9de83dad429d509eb4d1f72544fe1adbcf9d7208f11fccfbf1053f0fe64bef&amp;source=constructorLink" TargetMode="External"/><Relationship Id="rId43" Type="http://schemas.openxmlformats.org/officeDocument/2006/relationships/hyperlink" Target="https://yandex.ru/maps/?um=constructor%3A3bec2c3279d15fe141a54f4a57eb65d3d6950e094432c987b0ec69099af8161e&amp;source=constructorLink" TargetMode="External"/><Relationship Id="rId48" Type="http://schemas.openxmlformats.org/officeDocument/2006/relationships/hyperlink" Target="https://yandex.ru/maps/?um=constructor%3A0c4ec8e34420b292a28aa011073f2ef366a6799b1b2e69b53842ceb53447cb2d&amp;source=constructorLink" TargetMode="External"/><Relationship Id="rId56" Type="http://schemas.openxmlformats.org/officeDocument/2006/relationships/hyperlink" Target="https://yandex.ru/maps/?um=constructor%3A880292b42054a4d60141ff4845fad6019795d944e0b77ecf4cebc73a04e8a75d&amp;source=constructorLink" TargetMode="External"/><Relationship Id="rId8" Type="http://schemas.openxmlformats.org/officeDocument/2006/relationships/hyperlink" Target="https://yandex.ru/maps/?um=constructor%3Abc015522091128689b4804c124ec3bac2f45c4465b1e0e97001d000000a1ba3b&amp;source=constructorLink" TargetMode="External"/><Relationship Id="rId51" Type="http://schemas.openxmlformats.org/officeDocument/2006/relationships/hyperlink" Target="https://yandex.ru/maps/?um=constructor%3Ab6f6c5f4ce10fd5d317b73bdad232df4b1e3b57f772fe0f24d57590b896bb206&amp;source=constructorLink" TargetMode="External"/><Relationship Id="rId3" Type="http://schemas.openxmlformats.org/officeDocument/2006/relationships/hyperlink" Target="https://yandex.ru/maps/?um=constructor%3A53dc004c421f7f120862acbded32879f36c2a5f928c1743e3adbb96bb3647e87&amp;source=constructor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76"/>
  <sheetViews>
    <sheetView tabSelected="1" zoomScale="75" zoomScaleNormal="75" workbookViewId="0">
      <pane ySplit="8" topLeftCell="A9" activePane="bottomLeft" state="frozen"/>
      <selection pane="bottomLeft" sqref="A1:S2"/>
    </sheetView>
  </sheetViews>
  <sheetFormatPr defaultRowHeight="15" outlineLevelRow="1" outlineLevelCol="1" x14ac:dyDescent="0.25"/>
  <cols>
    <col min="1" max="1" width="7.140625" style="9" bestFit="1" customWidth="1"/>
    <col min="2" max="2" width="35.28515625" customWidth="1"/>
    <col min="3" max="3" width="18.7109375" customWidth="1" outlineLevel="1"/>
    <col min="4" max="4" width="14.85546875" customWidth="1"/>
    <col min="5" max="6" width="15.7109375" customWidth="1"/>
    <col min="7" max="7" width="10.85546875" customWidth="1"/>
    <col min="8" max="9" width="14.7109375" hidden="1" customWidth="1" outlineLevel="1"/>
    <col min="10" max="10" width="14.7109375" customWidth="1" collapsed="1"/>
    <col min="11" max="11" width="10.42578125" customWidth="1"/>
    <col min="12" max="12" width="14.42578125" customWidth="1"/>
    <col min="13" max="13" width="17.140625" customWidth="1"/>
    <col min="14" max="14" width="31.5703125" hidden="1" customWidth="1" outlineLevel="1"/>
    <col min="15" max="15" width="15" style="9" hidden="1" customWidth="1" outlineLevel="1"/>
    <col min="16" max="16" width="17.42578125" style="9" hidden="1" customWidth="1" outlineLevel="1"/>
    <col min="17" max="17" width="20.140625" hidden="1" customWidth="1" collapsed="1"/>
    <col min="18" max="18" width="20.140625" hidden="1" customWidth="1" outlineLevel="1"/>
    <col min="19" max="19" width="10.7109375" hidden="1" customWidth="1" collapsed="1"/>
    <col min="20" max="20" width="10.7109375" hidden="1" customWidth="1" outlineLevel="1"/>
    <col min="21" max="24" width="15.7109375" hidden="1" customWidth="1" outlineLevel="1"/>
    <col min="25" max="25" width="9.140625" collapsed="1"/>
  </cols>
  <sheetData>
    <row r="1" spans="1:24" ht="30.75" customHeight="1" x14ac:dyDescent="0.25">
      <c r="A1" s="108" t="s">
        <v>666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2" t="s">
        <v>588</v>
      </c>
      <c r="U1" s="94" t="s">
        <v>591</v>
      </c>
      <c r="V1" s="94" t="s">
        <v>592</v>
      </c>
      <c r="W1" s="94" t="s">
        <v>593</v>
      </c>
      <c r="X1" s="94" t="s">
        <v>594</v>
      </c>
    </row>
    <row r="2" spans="1:24" ht="30.75" customHeight="1" x14ac:dyDescent="0.25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3"/>
      <c r="U2" s="95"/>
      <c r="V2" s="95"/>
      <c r="W2" s="95"/>
      <c r="X2" s="95"/>
    </row>
    <row r="3" spans="1:24" ht="15" customHeight="1" x14ac:dyDescent="0.25">
      <c r="A3" s="110" t="s">
        <v>0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03"/>
      <c r="U3" s="95"/>
      <c r="V3" s="95"/>
      <c r="W3" s="95"/>
      <c r="X3" s="95"/>
    </row>
    <row r="4" spans="1:24" ht="15.75" customHeight="1" thickBot="1" x14ac:dyDescent="0.3">
      <c r="A4" s="110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03"/>
      <c r="U4" s="95"/>
      <c r="V4" s="95"/>
      <c r="W4" s="95"/>
      <c r="X4" s="95"/>
    </row>
    <row r="5" spans="1:24" ht="15.75" customHeight="1" thickBot="1" x14ac:dyDescent="0.3">
      <c r="A5" s="26">
        <v>1</v>
      </c>
      <c r="B5" s="26">
        <v>2</v>
      </c>
      <c r="C5" s="26">
        <v>3</v>
      </c>
      <c r="D5" s="26">
        <v>4</v>
      </c>
      <c r="E5" s="26">
        <v>5</v>
      </c>
      <c r="F5" s="26">
        <v>6</v>
      </c>
      <c r="G5" s="26">
        <v>7</v>
      </c>
      <c r="H5" s="26">
        <v>8</v>
      </c>
      <c r="I5" s="26">
        <v>9</v>
      </c>
      <c r="J5" s="26">
        <v>10</v>
      </c>
      <c r="K5" s="26">
        <v>11</v>
      </c>
      <c r="L5" s="26">
        <v>12</v>
      </c>
      <c r="M5" s="26">
        <v>13</v>
      </c>
      <c r="N5" s="26">
        <v>14</v>
      </c>
      <c r="O5" s="26">
        <v>15</v>
      </c>
      <c r="P5" s="26">
        <v>16</v>
      </c>
      <c r="Q5" s="26">
        <v>17</v>
      </c>
      <c r="R5" s="89" t="s">
        <v>663</v>
      </c>
      <c r="S5" s="89" t="s">
        <v>665</v>
      </c>
      <c r="T5" s="104"/>
      <c r="U5" s="95"/>
      <c r="V5" s="95"/>
      <c r="W5" s="95"/>
      <c r="X5" s="95"/>
    </row>
    <row r="6" spans="1:24" ht="30" customHeight="1" x14ac:dyDescent="0.25">
      <c r="A6" s="89" t="s">
        <v>628</v>
      </c>
      <c r="B6" s="89" t="s">
        <v>1</v>
      </c>
      <c r="C6" s="89" t="s">
        <v>2</v>
      </c>
      <c r="D6" s="89" t="s">
        <v>3</v>
      </c>
      <c r="E6" s="117" t="s">
        <v>4</v>
      </c>
      <c r="F6" s="118"/>
      <c r="G6" s="89" t="s">
        <v>586</v>
      </c>
      <c r="H6" s="89" t="s">
        <v>5</v>
      </c>
      <c r="I6" s="89" t="s">
        <v>6</v>
      </c>
      <c r="J6" s="89" t="s">
        <v>7</v>
      </c>
      <c r="K6" s="89" t="s">
        <v>595</v>
      </c>
      <c r="L6" s="89" t="s">
        <v>8</v>
      </c>
      <c r="M6" s="89" t="s">
        <v>9</v>
      </c>
      <c r="N6" s="89" t="s">
        <v>596</v>
      </c>
      <c r="O6" s="89" t="s">
        <v>629</v>
      </c>
      <c r="P6" s="89" t="s">
        <v>633</v>
      </c>
      <c r="Q6" s="112" t="s">
        <v>662</v>
      </c>
      <c r="R6" s="90"/>
      <c r="S6" s="90"/>
      <c r="T6" s="104"/>
      <c r="U6" s="95"/>
      <c r="V6" s="95"/>
      <c r="W6" s="95"/>
      <c r="X6" s="95"/>
    </row>
    <row r="7" spans="1:24" ht="30" customHeight="1" thickBot="1" x14ac:dyDescent="0.3">
      <c r="A7" s="90"/>
      <c r="B7" s="90"/>
      <c r="C7" s="90"/>
      <c r="D7" s="90"/>
      <c r="E7" s="119"/>
      <c r="F7" s="120"/>
      <c r="G7" s="90"/>
      <c r="H7" s="90"/>
      <c r="I7" s="90"/>
      <c r="J7" s="90"/>
      <c r="K7" s="90"/>
      <c r="L7" s="90"/>
      <c r="M7" s="90"/>
      <c r="N7" s="90"/>
      <c r="O7" s="90"/>
      <c r="P7" s="90"/>
      <c r="Q7" s="113"/>
      <c r="R7" s="90"/>
      <c r="S7" s="90"/>
      <c r="T7" s="104"/>
      <c r="U7" s="95"/>
      <c r="V7" s="95"/>
      <c r="W7" s="95"/>
      <c r="X7" s="95"/>
    </row>
    <row r="8" spans="1:24" ht="30" customHeight="1" thickBot="1" x14ac:dyDescent="0.3">
      <c r="A8" s="91"/>
      <c r="B8" s="91"/>
      <c r="C8" s="91"/>
      <c r="D8" s="91"/>
      <c r="E8" s="1" t="s">
        <v>10</v>
      </c>
      <c r="F8" s="1" t="s">
        <v>11</v>
      </c>
      <c r="G8" s="91"/>
      <c r="H8" s="91"/>
      <c r="I8" s="91"/>
      <c r="J8" s="91"/>
      <c r="K8" s="91"/>
      <c r="L8" s="91"/>
      <c r="M8" s="91"/>
      <c r="N8" s="91"/>
      <c r="O8" s="91"/>
      <c r="P8" s="91"/>
      <c r="Q8" s="114"/>
      <c r="R8" s="91"/>
      <c r="S8" s="91"/>
      <c r="T8" s="105"/>
      <c r="U8" s="96"/>
      <c r="V8" s="96"/>
      <c r="W8" s="96"/>
      <c r="X8" s="96"/>
    </row>
    <row r="9" spans="1:24" hidden="1" x14ac:dyDescent="0.25">
      <c r="A9" s="21">
        <v>1</v>
      </c>
      <c r="B9" s="22" t="s">
        <v>12</v>
      </c>
      <c r="C9" s="23" t="s">
        <v>13</v>
      </c>
      <c r="D9" s="24">
        <f>SUM(E9:F9)</f>
        <v>2.87</v>
      </c>
      <c r="E9" s="24">
        <v>2.87</v>
      </c>
      <c r="F9" s="24">
        <v>0</v>
      </c>
      <c r="G9" s="23">
        <v>6</v>
      </c>
      <c r="H9" s="24">
        <f>E9*1000*G9</f>
        <v>17220</v>
      </c>
      <c r="I9" s="24">
        <f>F9*1000*G9</f>
        <v>0</v>
      </c>
      <c r="J9" s="24">
        <f>H9+I9</f>
        <v>17220</v>
      </c>
      <c r="K9" s="23">
        <v>2</v>
      </c>
      <c r="L9" s="25" t="s">
        <v>14</v>
      </c>
      <c r="M9" s="23" t="s">
        <v>15</v>
      </c>
      <c r="N9" s="23"/>
      <c r="O9" s="23">
        <f>1</f>
        <v>1</v>
      </c>
      <c r="P9" s="23">
        <v>2</v>
      </c>
      <c r="Q9" s="115" t="s">
        <v>590</v>
      </c>
      <c r="R9" s="99" t="s">
        <v>635</v>
      </c>
      <c r="S9" s="80">
        <v>6</v>
      </c>
      <c r="U9" s="86">
        <f>E40+E103</f>
        <v>51.405000000000008</v>
      </c>
      <c r="V9" s="86">
        <f>H40+H103</f>
        <v>317017.25</v>
      </c>
      <c r="W9" s="86">
        <f>F40+F103</f>
        <v>166.91200000000003</v>
      </c>
      <c r="X9" s="86">
        <f>I40+I103</f>
        <v>969247.98</v>
      </c>
    </row>
    <row r="10" spans="1:24" ht="25.5" hidden="1" x14ac:dyDescent="0.25">
      <c r="A10" s="83">
        <v>2</v>
      </c>
      <c r="B10" s="111" t="s">
        <v>16</v>
      </c>
      <c r="C10" s="92" t="s">
        <v>17</v>
      </c>
      <c r="D10" s="121">
        <f>SUM(E10:F12)</f>
        <v>21.817</v>
      </c>
      <c r="E10" s="121">
        <v>0</v>
      </c>
      <c r="F10" s="121">
        <v>21.817</v>
      </c>
      <c r="G10" s="92">
        <v>6</v>
      </c>
      <c r="H10" s="121">
        <f t="shared" ref="H10:H38" si="0">E10*1000*G10</f>
        <v>0</v>
      </c>
      <c r="I10" s="121">
        <f t="shared" ref="I10:I38" si="1">F10*1000*G10</f>
        <v>130902</v>
      </c>
      <c r="J10" s="121">
        <f t="shared" ref="J10:J38" si="2">H10+I10</f>
        <v>130902</v>
      </c>
      <c r="K10" s="92">
        <v>2</v>
      </c>
      <c r="L10" s="93" t="s">
        <v>18</v>
      </c>
      <c r="M10" s="92" t="s">
        <v>19</v>
      </c>
      <c r="N10" s="11" t="s">
        <v>599</v>
      </c>
      <c r="O10" s="92">
        <f>1+1</f>
        <v>2</v>
      </c>
      <c r="P10" s="92">
        <v>1</v>
      </c>
      <c r="Q10" s="116"/>
      <c r="R10" s="100"/>
      <c r="S10" s="80">
        <v>6</v>
      </c>
      <c r="U10" s="97"/>
      <c r="V10" s="97"/>
      <c r="W10" s="97"/>
      <c r="X10" s="97"/>
    </row>
    <row r="11" spans="1:24" ht="25.5" hidden="1" x14ac:dyDescent="0.25">
      <c r="A11" s="83">
        <v>3</v>
      </c>
      <c r="B11" s="111"/>
      <c r="C11" s="92"/>
      <c r="D11" s="121"/>
      <c r="E11" s="121"/>
      <c r="F11" s="121"/>
      <c r="G11" s="92"/>
      <c r="H11" s="121"/>
      <c r="I11" s="121"/>
      <c r="J11" s="121"/>
      <c r="K11" s="92"/>
      <c r="L11" s="93"/>
      <c r="M11" s="92"/>
      <c r="N11" s="11" t="s">
        <v>600</v>
      </c>
      <c r="O11" s="92"/>
      <c r="P11" s="92"/>
      <c r="Q11" s="116"/>
      <c r="R11" s="100"/>
      <c r="S11" s="80">
        <v>6</v>
      </c>
      <c r="U11" s="97"/>
      <c r="V11" s="97"/>
      <c r="W11" s="97"/>
      <c r="X11" s="97"/>
    </row>
    <row r="12" spans="1:24" ht="25.5" hidden="1" x14ac:dyDescent="0.25">
      <c r="A12" s="83">
        <v>4</v>
      </c>
      <c r="B12" s="111"/>
      <c r="C12" s="92"/>
      <c r="D12" s="121"/>
      <c r="E12" s="121"/>
      <c r="F12" s="121"/>
      <c r="G12" s="92"/>
      <c r="H12" s="121"/>
      <c r="I12" s="121"/>
      <c r="J12" s="121"/>
      <c r="K12" s="92"/>
      <c r="L12" s="93"/>
      <c r="M12" s="92"/>
      <c r="N12" s="11" t="s">
        <v>601</v>
      </c>
      <c r="O12" s="92"/>
      <c r="P12" s="92"/>
      <c r="Q12" s="116"/>
      <c r="R12" s="100"/>
      <c r="S12" s="80">
        <v>6</v>
      </c>
      <c r="U12" s="97"/>
      <c r="V12" s="97"/>
      <c r="W12" s="97"/>
      <c r="X12" s="97"/>
    </row>
    <row r="13" spans="1:24" hidden="1" x14ac:dyDescent="0.25">
      <c r="A13" s="18">
        <v>5</v>
      </c>
      <c r="B13" s="10" t="s">
        <v>20</v>
      </c>
      <c r="C13" s="11" t="s">
        <v>21</v>
      </c>
      <c r="D13" s="12">
        <f t="shared" ref="D13:D38" si="3">SUM(E13:F13)</f>
        <v>1.365</v>
      </c>
      <c r="E13" s="12">
        <v>1.365</v>
      </c>
      <c r="F13" s="12">
        <v>0</v>
      </c>
      <c r="G13" s="11">
        <v>6</v>
      </c>
      <c r="H13" s="12">
        <f t="shared" si="0"/>
        <v>8190</v>
      </c>
      <c r="I13" s="12">
        <f t="shared" si="1"/>
        <v>0</v>
      </c>
      <c r="J13" s="12">
        <f t="shared" si="2"/>
        <v>8190</v>
      </c>
      <c r="K13" s="11">
        <v>2</v>
      </c>
      <c r="L13" s="13" t="s">
        <v>14</v>
      </c>
      <c r="M13" s="11" t="s">
        <v>22</v>
      </c>
      <c r="N13" s="11"/>
      <c r="O13" s="11">
        <f>1</f>
        <v>1</v>
      </c>
      <c r="P13" s="11">
        <f>1+2</f>
        <v>3</v>
      </c>
      <c r="Q13" s="116"/>
      <c r="R13" s="100"/>
      <c r="S13" s="80">
        <v>6</v>
      </c>
      <c r="U13" s="97"/>
      <c r="V13" s="97"/>
      <c r="W13" s="97"/>
      <c r="X13" s="97"/>
    </row>
    <row r="14" spans="1:24" hidden="1" x14ac:dyDescent="0.25">
      <c r="A14" s="18">
        <v>6</v>
      </c>
      <c r="B14" s="10" t="s">
        <v>23</v>
      </c>
      <c r="C14" s="11" t="s">
        <v>24</v>
      </c>
      <c r="D14" s="12">
        <f t="shared" si="3"/>
        <v>1.52</v>
      </c>
      <c r="E14" s="12">
        <v>1.52</v>
      </c>
      <c r="F14" s="12">
        <v>0</v>
      </c>
      <c r="G14" s="11">
        <v>6</v>
      </c>
      <c r="H14" s="12">
        <f t="shared" si="0"/>
        <v>9120</v>
      </c>
      <c r="I14" s="12">
        <f t="shared" si="1"/>
        <v>0</v>
      </c>
      <c r="J14" s="12">
        <f t="shared" si="2"/>
        <v>9120</v>
      </c>
      <c r="K14" s="11">
        <v>2</v>
      </c>
      <c r="L14" s="13" t="s">
        <v>14</v>
      </c>
      <c r="M14" s="11" t="s">
        <v>25</v>
      </c>
      <c r="N14" s="11"/>
      <c r="O14" s="11"/>
      <c r="P14" s="11"/>
      <c r="Q14" s="116"/>
      <c r="R14" s="100"/>
      <c r="S14" s="80">
        <v>6</v>
      </c>
      <c r="U14" s="97"/>
      <c r="V14" s="97"/>
      <c r="W14" s="97"/>
      <c r="X14" s="97"/>
    </row>
    <row r="15" spans="1:24" ht="25.5" hidden="1" x14ac:dyDescent="0.25">
      <c r="A15" s="18">
        <v>7</v>
      </c>
      <c r="B15" s="111" t="s">
        <v>26</v>
      </c>
      <c r="C15" s="92" t="s">
        <v>27</v>
      </c>
      <c r="D15" s="121">
        <f t="shared" si="3"/>
        <v>8.6449999999999996</v>
      </c>
      <c r="E15" s="121">
        <v>8.6449999999999996</v>
      </c>
      <c r="F15" s="121">
        <v>0</v>
      </c>
      <c r="G15" s="92">
        <v>6</v>
      </c>
      <c r="H15" s="121">
        <f t="shared" si="0"/>
        <v>51870</v>
      </c>
      <c r="I15" s="121">
        <f t="shared" si="1"/>
        <v>0</v>
      </c>
      <c r="J15" s="121">
        <f t="shared" si="2"/>
        <v>51870</v>
      </c>
      <c r="K15" s="92">
        <v>2</v>
      </c>
      <c r="L15" s="93" t="s">
        <v>14</v>
      </c>
      <c r="M15" s="92" t="s">
        <v>28</v>
      </c>
      <c r="N15" s="11" t="s">
        <v>618</v>
      </c>
      <c r="O15" s="92">
        <f>1+1+1</f>
        <v>3</v>
      </c>
      <c r="P15" s="92"/>
      <c r="Q15" s="116"/>
      <c r="R15" s="100"/>
      <c r="S15" s="106">
        <v>6</v>
      </c>
      <c r="U15" s="97"/>
      <c r="V15" s="97"/>
      <c r="W15" s="97"/>
      <c r="X15" s="97"/>
    </row>
    <row r="16" spans="1:24" ht="25.5" x14ac:dyDescent="0.25">
      <c r="A16" s="18">
        <v>8</v>
      </c>
      <c r="B16" s="111"/>
      <c r="C16" s="92"/>
      <c r="D16" s="121"/>
      <c r="E16" s="121"/>
      <c r="F16" s="121"/>
      <c r="G16" s="92"/>
      <c r="H16" s="121"/>
      <c r="I16" s="121"/>
      <c r="J16" s="121"/>
      <c r="K16" s="92"/>
      <c r="L16" s="93"/>
      <c r="M16" s="92"/>
      <c r="N16" s="11" t="s">
        <v>619</v>
      </c>
      <c r="O16" s="92"/>
      <c r="P16" s="92"/>
      <c r="Q16" s="116"/>
      <c r="R16" s="100"/>
      <c r="S16" s="107"/>
      <c r="U16" s="97"/>
      <c r="V16" s="97"/>
      <c r="W16" s="97"/>
      <c r="X16" s="97"/>
    </row>
    <row r="17" spans="1:24" hidden="1" x14ac:dyDescent="0.25">
      <c r="A17" s="18">
        <v>9</v>
      </c>
      <c r="B17" s="10" t="s">
        <v>29</v>
      </c>
      <c r="C17" s="11" t="s">
        <v>30</v>
      </c>
      <c r="D17" s="12">
        <f t="shared" si="3"/>
        <v>1.1199999999999999</v>
      </c>
      <c r="E17" s="12">
        <v>1.0669999999999999</v>
      </c>
      <c r="F17" s="12">
        <v>5.2999999999999999E-2</v>
      </c>
      <c r="G17" s="11">
        <v>5.9</v>
      </c>
      <c r="H17" s="12">
        <f t="shared" si="0"/>
        <v>6295.3</v>
      </c>
      <c r="I17" s="12">
        <f t="shared" si="1"/>
        <v>312.70000000000005</v>
      </c>
      <c r="J17" s="12">
        <f t="shared" si="2"/>
        <v>6608</v>
      </c>
      <c r="K17" s="11">
        <v>2</v>
      </c>
      <c r="L17" s="13" t="s">
        <v>14</v>
      </c>
      <c r="M17" s="11" t="s">
        <v>31</v>
      </c>
      <c r="N17" s="11"/>
      <c r="O17" s="11">
        <f>1</f>
        <v>1</v>
      </c>
      <c r="P17" s="11"/>
      <c r="Q17" s="116"/>
      <c r="R17" s="100"/>
      <c r="S17" s="81">
        <v>6</v>
      </c>
      <c r="U17" s="97"/>
      <c r="V17" s="97"/>
      <c r="W17" s="97"/>
      <c r="X17" s="97"/>
    </row>
    <row r="18" spans="1:24" x14ac:dyDescent="0.25">
      <c r="A18" s="18">
        <v>10</v>
      </c>
      <c r="B18" s="10" t="s">
        <v>32</v>
      </c>
      <c r="C18" s="11" t="s">
        <v>33</v>
      </c>
      <c r="D18" s="12">
        <f t="shared" si="3"/>
        <v>12.528</v>
      </c>
      <c r="E18" s="12">
        <v>12.528</v>
      </c>
      <c r="F18" s="12">
        <v>0</v>
      </c>
      <c r="G18" s="11">
        <v>6</v>
      </c>
      <c r="H18" s="12">
        <f t="shared" si="0"/>
        <v>75168</v>
      </c>
      <c r="I18" s="12">
        <f t="shared" si="1"/>
        <v>0</v>
      </c>
      <c r="J18" s="12">
        <f t="shared" si="2"/>
        <v>75168</v>
      </c>
      <c r="K18" s="11">
        <v>2</v>
      </c>
      <c r="L18" s="13" t="s">
        <v>14</v>
      </c>
      <c r="M18" s="11" t="s">
        <v>34</v>
      </c>
      <c r="N18" s="11"/>
      <c r="O18" s="11">
        <f>1+1</f>
        <v>2</v>
      </c>
      <c r="P18" s="11"/>
      <c r="Q18" s="116"/>
      <c r="R18" s="100"/>
      <c r="S18" s="81">
        <v>6</v>
      </c>
      <c r="U18" s="97"/>
      <c r="V18" s="97"/>
      <c r="W18" s="97"/>
      <c r="X18" s="97"/>
    </row>
    <row r="19" spans="1:24" ht="25.5" hidden="1" x14ac:dyDescent="0.25">
      <c r="A19" s="83">
        <v>11</v>
      </c>
      <c r="B19" s="10" t="s">
        <v>35</v>
      </c>
      <c r="C19" s="11" t="s">
        <v>36</v>
      </c>
      <c r="D19" s="12">
        <f t="shared" si="3"/>
        <v>8.23</v>
      </c>
      <c r="E19" s="12">
        <v>0</v>
      </c>
      <c r="F19" s="12">
        <v>8.23</v>
      </c>
      <c r="G19" s="11">
        <v>6</v>
      </c>
      <c r="H19" s="12">
        <f t="shared" si="0"/>
        <v>0</v>
      </c>
      <c r="I19" s="12">
        <f t="shared" si="1"/>
        <v>49380</v>
      </c>
      <c r="J19" s="12">
        <f t="shared" si="2"/>
        <v>49380</v>
      </c>
      <c r="K19" s="11">
        <v>2</v>
      </c>
      <c r="L19" s="13" t="s">
        <v>14</v>
      </c>
      <c r="M19" s="11" t="s">
        <v>37</v>
      </c>
      <c r="N19" s="11" t="s">
        <v>610</v>
      </c>
      <c r="O19" s="11">
        <f>1</f>
        <v>1</v>
      </c>
      <c r="P19" s="11"/>
      <c r="Q19" s="116"/>
      <c r="R19" s="100"/>
      <c r="S19" s="81"/>
      <c r="U19" s="97"/>
      <c r="V19" s="97"/>
      <c r="W19" s="97"/>
      <c r="X19" s="97"/>
    </row>
    <row r="20" spans="1:24" ht="25.5" hidden="1" x14ac:dyDescent="0.25">
      <c r="A20" s="83">
        <v>12</v>
      </c>
      <c r="B20" s="10" t="s">
        <v>38</v>
      </c>
      <c r="C20" s="11" t="s">
        <v>39</v>
      </c>
      <c r="D20" s="12">
        <f t="shared" si="3"/>
        <v>8.7240000000000002</v>
      </c>
      <c r="E20" s="12">
        <v>0</v>
      </c>
      <c r="F20" s="12">
        <v>8.7240000000000002</v>
      </c>
      <c r="G20" s="11">
        <v>6</v>
      </c>
      <c r="H20" s="12">
        <f t="shared" si="0"/>
        <v>0</v>
      </c>
      <c r="I20" s="12">
        <f t="shared" si="1"/>
        <v>52344</v>
      </c>
      <c r="J20" s="12">
        <f t="shared" si="2"/>
        <v>52344</v>
      </c>
      <c r="K20" s="11">
        <v>2</v>
      </c>
      <c r="L20" s="13" t="s">
        <v>18</v>
      </c>
      <c r="M20" s="11" t="s">
        <v>40</v>
      </c>
      <c r="N20" s="11" t="s">
        <v>598</v>
      </c>
      <c r="O20" s="11">
        <f>1+1+1</f>
        <v>3</v>
      </c>
      <c r="P20" s="11">
        <v>5</v>
      </c>
      <c r="Q20" s="116"/>
      <c r="R20" s="100"/>
      <c r="S20" s="81"/>
      <c r="U20" s="97"/>
      <c r="V20" s="97"/>
      <c r="W20" s="97"/>
      <c r="X20" s="97"/>
    </row>
    <row r="21" spans="1:24" ht="25.5" hidden="1" x14ac:dyDescent="0.25">
      <c r="A21" s="83">
        <v>13</v>
      </c>
      <c r="B21" s="10" t="s">
        <v>41</v>
      </c>
      <c r="C21" s="11" t="s">
        <v>42</v>
      </c>
      <c r="D21" s="12">
        <f t="shared" si="3"/>
        <v>5.2</v>
      </c>
      <c r="E21" s="12">
        <v>0</v>
      </c>
      <c r="F21" s="12">
        <v>5.2</v>
      </c>
      <c r="G21" s="11">
        <v>6</v>
      </c>
      <c r="H21" s="12">
        <f t="shared" si="0"/>
        <v>0</v>
      </c>
      <c r="I21" s="12">
        <f t="shared" si="1"/>
        <v>31200</v>
      </c>
      <c r="J21" s="12">
        <f t="shared" si="2"/>
        <v>31200</v>
      </c>
      <c r="K21" s="11">
        <v>2</v>
      </c>
      <c r="L21" s="13" t="s">
        <v>18</v>
      </c>
      <c r="M21" s="11" t="s">
        <v>43</v>
      </c>
      <c r="N21" s="11" t="s">
        <v>604</v>
      </c>
      <c r="O21" s="11"/>
      <c r="P21" s="11">
        <v>1</v>
      </c>
      <c r="Q21" s="116"/>
      <c r="R21" s="100"/>
      <c r="S21" s="81"/>
      <c r="U21" s="97"/>
      <c r="V21" s="97"/>
      <c r="W21" s="97"/>
      <c r="X21" s="97"/>
    </row>
    <row r="22" spans="1:24" ht="25.5" hidden="1" x14ac:dyDescent="0.25">
      <c r="A22" s="83">
        <v>14</v>
      </c>
      <c r="B22" s="10" t="s">
        <v>44</v>
      </c>
      <c r="C22" s="11" t="s">
        <v>45</v>
      </c>
      <c r="D22" s="12">
        <f t="shared" si="3"/>
        <v>1.58</v>
      </c>
      <c r="E22" s="12">
        <v>0</v>
      </c>
      <c r="F22" s="12">
        <v>1.58</v>
      </c>
      <c r="G22" s="11">
        <v>6</v>
      </c>
      <c r="H22" s="12">
        <f t="shared" si="0"/>
        <v>0</v>
      </c>
      <c r="I22" s="12">
        <f t="shared" si="1"/>
        <v>9480</v>
      </c>
      <c r="J22" s="12">
        <f t="shared" si="2"/>
        <v>9480</v>
      </c>
      <c r="K22" s="11">
        <v>2</v>
      </c>
      <c r="L22" s="13" t="s">
        <v>18</v>
      </c>
      <c r="M22" s="11" t="s">
        <v>46</v>
      </c>
      <c r="N22" s="11" t="s">
        <v>613</v>
      </c>
      <c r="O22" s="11"/>
      <c r="P22" s="11"/>
      <c r="Q22" s="116"/>
      <c r="R22" s="100"/>
      <c r="S22" s="81"/>
      <c r="U22" s="97"/>
      <c r="V22" s="97"/>
      <c r="W22" s="97"/>
      <c r="X22" s="97"/>
    </row>
    <row r="23" spans="1:24" ht="25.5" hidden="1" x14ac:dyDescent="0.25">
      <c r="A23" s="18">
        <v>15</v>
      </c>
      <c r="B23" s="10" t="s">
        <v>47</v>
      </c>
      <c r="C23" s="11" t="s">
        <v>48</v>
      </c>
      <c r="D23" s="12">
        <f t="shared" si="3"/>
        <v>14.23</v>
      </c>
      <c r="E23" s="12">
        <v>0</v>
      </c>
      <c r="F23" s="12">
        <v>14.23</v>
      </c>
      <c r="G23" s="11">
        <v>5.5</v>
      </c>
      <c r="H23" s="12">
        <f t="shared" si="0"/>
        <v>0</v>
      </c>
      <c r="I23" s="12">
        <f t="shared" si="1"/>
        <v>78265</v>
      </c>
      <c r="J23" s="12">
        <f t="shared" si="2"/>
        <v>78265</v>
      </c>
      <c r="K23" s="11">
        <v>2</v>
      </c>
      <c r="L23" s="13" t="s">
        <v>18</v>
      </c>
      <c r="M23" s="11" t="s">
        <v>49</v>
      </c>
      <c r="N23" s="11" t="s">
        <v>616</v>
      </c>
      <c r="O23" s="11">
        <f>1</f>
        <v>1</v>
      </c>
      <c r="P23" s="11">
        <f>2+4</f>
        <v>6</v>
      </c>
      <c r="Q23" s="116"/>
      <c r="R23" s="100"/>
      <c r="S23" s="81">
        <v>4</v>
      </c>
      <c r="U23" s="97"/>
      <c r="V23" s="97"/>
      <c r="W23" s="97"/>
      <c r="X23" s="97"/>
    </row>
    <row r="24" spans="1:24" ht="25.5" hidden="1" x14ac:dyDescent="0.25">
      <c r="A24" s="18">
        <v>16</v>
      </c>
      <c r="B24" s="10" t="s">
        <v>50</v>
      </c>
      <c r="C24" s="11" t="s">
        <v>51</v>
      </c>
      <c r="D24" s="12">
        <f t="shared" si="3"/>
        <v>7.8970000000000002</v>
      </c>
      <c r="E24" s="12">
        <v>4.7850000000000001</v>
      </c>
      <c r="F24" s="12">
        <v>3.1120000000000001</v>
      </c>
      <c r="G24" s="11">
        <v>8.69</v>
      </c>
      <c r="H24" s="12">
        <f t="shared" si="0"/>
        <v>41581.649999999994</v>
      </c>
      <c r="I24" s="12">
        <f t="shared" si="1"/>
        <v>27043.279999999999</v>
      </c>
      <c r="J24" s="12">
        <f t="shared" si="2"/>
        <v>68624.929999999993</v>
      </c>
      <c r="K24" s="11">
        <v>2</v>
      </c>
      <c r="L24" s="13" t="s">
        <v>14</v>
      </c>
      <c r="M24" s="11" t="s">
        <v>52</v>
      </c>
      <c r="N24" s="11" t="s">
        <v>620</v>
      </c>
      <c r="O24" s="11">
        <f>1</f>
        <v>1</v>
      </c>
      <c r="P24" s="11"/>
      <c r="Q24" s="116"/>
      <c r="R24" s="100"/>
      <c r="S24" s="81">
        <v>4</v>
      </c>
      <c r="U24" s="97"/>
      <c r="V24" s="97"/>
      <c r="W24" s="97"/>
      <c r="X24" s="97"/>
    </row>
    <row r="25" spans="1:24" ht="25.5" hidden="1" x14ac:dyDescent="0.25">
      <c r="A25" s="83">
        <v>17</v>
      </c>
      <c r="B25" s="10" t="s">
        <v>53</v>
      </c>
      <c r="C25" s="11" t="s">
        <v>54</v>
      </c>
      <c r="D25" s="12">
        <f t="shared" si="3"/>
        <v>5.43</v>
      </c>
      <c r="E25" s="12">
        <v>0</v>
      </c>
      <c r="F25" s="12">
        <v>5.43</v>
      </c>
      <c r="G25" s="11">
        <v>5.5</v>
      </c>
      <c r="H25" s="12">
        <f t="shared" si="0"/>
        <v>0</v>
      </c>
      <c r="I25" s="12">
        <f t="shared" si="1"/>
        <v>29865</v>
      </c>
      <c r="J25" s="12">
        <f t="shared" si="2"/>
        <v>29865</v>
      </c>
      <c r="K25" s="11">
        <v>2</v>
      </c>
      <c r="L25" s="13" t="s">
        <v>18</v>
      </c>
      <c r="M25" s="11" t="s">
        <v>55</v>
      </c>
      <c r="N25" s="11" t="s">
        <v>622</v>
      </c>
      <c r="O25" s="11">
        <f>1</f>
        <v>1</v>
      </c>
      <c r="P25" s="11"/>
      <c r="Q25" s="116"/>
      <c r="R25" s="100"/>
      <c r="S25" s="81"/>
      <c r="U25" s="97"/>
      <c r="V25" s="97"/>
      <c r="W25" s="97"/>
      <c r="X25" s="97"/>
    </row>
    <row r="26" spans="1:24" ht="25.5" hidden="1" x14ac:dyDescent="0.25">
      <c r="A26" s="83">
        <v>18</v>
      </c>
      <c r="B26" s="10" t="s">
        <v>56</v>
      </c>
      <c r="C26" s="11" t="s">
        <v>57</v>
      </c>
      <c r="D26" s="12">
        <f t="shared" si="3"/>
        <v>18.734000000000002</v>
      </c>
      <c r="E26" s="12">
        <v>6.91</v>
      </c>
      <c r="F26" s="12">
        <v>11.824</v>
      </c>
      <c r="G26" s="11">
        <v>6</v>
      </c>
      <c r="H26" s="12">
        <f t="shared" si="0"/>
        <v>41460</v>
      </c>
      <c r="I26" s="12">
        <f t="shared" si="1"/>
        <v>70944</v>
      </c>
      <c r="J26" s="12">
        <f t="shared" si="2"/>
        <v>112404</v>
      </c>
      <c r="K26" s="11">
        <v>2</v>
      </c>
      <c r="L26" s="13" t="s">
        <v>14</v>
      </c>
      <c r="M26" s="11" t="s">
        <v>58</v>
      </c>
      <c r="N26" s="11" t="s">
        <v>624</v>
      </c>
      <c r="O26" s="11">
        <f>1+1</f>
        <v>2</v>
      </c>
      <c r="P26" s="11">
        <f>2+1</f>
        <v>3</v>
      </c>
      <c r="Q26" s="116"/>
      <c r="R26" s="100"/>
      <c r="S26" s="81"/>
      <c r="U26" s="97"/>
      <c r="V26" s="97"/>
      <c r="W26" s="97"/>
      <c r="X26" s="97"/>
    </row>
    <row r="27" spans="1:24" ht="25.5" hidden="1" x14ac:dyDescent="0.25">
      <c r="A27" s="18">
        <v>19</v>
      </c>
      <c r="B27" s="111" t="s">
        <v>59</v>
      </c>
      <c r="C27" s="92" t="s">
        <v>60</v>
      </c>
      <c r="D27" s="121">
        <f t="shared" si="3"/>
        <v>1.63</v>
      </c>
      <c r="E27" s="121">
        <v>1.63</v>
      </c>
      <c r="F27" s="121">
        <v>0</v>
      </c>
      <c r="G27" s="92">
        <v>6.51</v>
      </c>
      <c r="H27" s="121">
        <f t="shared" si="0"/>
        <v>10611.3</v>
      </c>
      <c r="I27" s="121">
        <f t="shared" si="1"/>
        <v>0</v>
      </c>
      <c r="J27" s="121">
        <f t="shared" si="2"/>
        <v>10611.3</v>
      </c>
      <c r="K27" s="92">
        <v>2</v>
      </c>
      <c r="L27" s="93" t="s">
        <v>14</v>
      </c>
      <c r="M27" s="92" t="s">
        <v>61</v>
      </c>
      <c r="N27" s="11" t="s">
        <v>602</v>
      </c>
      <c r="O27" s="92">
        <f>1</f>
        <v>1</v>
      </c>
      <c r="P27" s="92"/>
      <c r="Q27" s="116"/>
      <c r="R27" s="100"/>
      <c r="S27" s="106">
        <v>6</v>
      </c>
      <c r="U27" s="97"/>
      <c r="V27" s="97"/>
      <c r="W27" s="97"/>
      <c r="X27" s="97"/>
    </row>
    <row r="28" spans="1:24" ht="25.5" hidden="1" x14ac:dyDescent="0.25">
      <c r="A28" s="18">
        <v>20</v>
      </c>
      <c r="B28" s="111"/>
      <c r="C28" s="92"/>
      <c r="D28" s="121"/>
      <c r="E28" s="121"/>
      <c r="F28" s="121"/>
      <c r="G28" s="92"/>
      <c r="H28" s="121"/>
      <c r="I28" s="121"/>
      <c r="J28" s="121"/>
      <c r="K28" s="92"/>
      <c r="L28" s="93"/>
      <c r="M28" s="92"/>
      <c r="N28" s="11" t="s">
        <v>603</v>
      </c>
      <c r="O28" s="92"/>
      <c r="P28" s="92"/>
      <c r="Q28" s="116"/>
      <c r="R28" s="100"/>
      <c r="S28" s="107"/>
      <c r="U28" s="97"/>
      <c r="V28" s="97"/>
      <c r="W28" s="97"/>
      <c r="X28" s="97"/>
    </row>
    <row r="29" spans="1:24" hidden="1" x14ac:dyDescent="0.25">
      <c r="A29" s="83">
        <v>21</v>
      </c>
      <c r="B29" s="10" t="s">
        <v>62</v>
      </c>
      <c r="C29" s="11" t="s">
        <v>63</v>
      </c>
      <c r="D29" s="12">
        <f t="shared" si="3"/>
        <v>14.516</v>
      </c>
      <c r="E29" s="12">
        <v>0</v>
      </c>
      <c r="F29" s="12">
        <v>14.516</v>
      </c>
      <c r="G29" s="11">
        <v>6</v>
      </c>
      <c r="H29" s="12">
        <f t="shared" si="0"/>
        <v>0</v>
      </c>
      <c r="I29" s="12">
        <f t="shared" si="1"/>
        <v>87096</v>
      </c>
      <c r="J29" s="12">
        <f t="shared" si="2"/>
        <v>87096</v>
      </c>
      <c r="K29" s="11">
        <v>2</v>
      </c>
      <c r="L29" s="13" t="s">
        <v>18</v>
      </c>
      <c r="M29" s="11" t="s">
        <v>64</v>
      </c>
      <c r="N29" s="11"/>
      <c r="O29" s="11">
        <f>1+1</f>
        <v>2</v>
      </c>
      <c r="P29" s="11">
        <v>15</v>
      </c>
      <c r="Q29" s="116"/>
      <c r="R29" s="100"/>
      <c r="S29" s="81"/>
      <c r="U29" s="97"/>
      <c r="V29" s="97"/>
      <c r="W29" s="97"/>
      <c r="X29" s="97"/>
    </row>
    <row r="30" spans="1:24" ht="25.5" hidden="1" x14ac:dyDescent="0.25">
      <c r="A30" s="18">
        <v>22</v>
      </c>
      <c r="B30" s="10" t="s">
        <v>65</v>
      </c>
      <c r="C30" s="11" t="s">
        <v>66</v>
      </c>
      <c r="D30" s="12">
        <f t="shared" si="3"/>
        <v>6.1719999999999997</v>
      </c>
      <c r="E30" s="12">
        <v>0</v>
      </c>
      <c r="F30" s="12">
        <v>6.1719999999999997</v>
      </c>
      <c r="G30" s="11">
        <v>5.5</v>
      </c>
      <c r="H30" s="12">
        <f t="shared" si="0"/>
        <v>0</v>
      </c>
      <c r="I30" s="12">
        <f t="shared" si="1"/>
        <v>33946</v>
      </c>
      <c r="J30" s="12">
        <f t="shared" si="2"/>
        <v>33946</v>
      </c>
      <c r="K30" s="11">
        <v>2</v>
      </c>
      <c r="L30" s="13" t="s">
        <v>18</v>
      </c>
      <c r="M30" s="11" t="s">
        <v>67</v>
      </c>
      <c r="N30" s="11" t="s">
        <v>611</v>
      </c>
      <c r="O30" s="11"/>
      <c r="P30" s="11">
        <v>1</v>
      </c>
      <c r="Q30" s="116"/>
      <c r="R30" s="100"/>
      <c r="S30" s="81">
        <v>4</v>
      </c>
      <c r="U30" s="97"/>
      <c r="V30" s="97"/>
      <c r="W30" s="97"/>
      <c r="X30" s="97"/>
    </row>
    <row r="31" spans="1:24" hidden="1" x14ac:dyDescent="0.25">
      <c r="A31" s="18">
        <v>23</v>
      </c>
      <c r="B31" s="10" t="s">
        <v>68</v>
      </c>
      <c r="C31" s="11" t="s">
        <v>69</v>
      </c>
      <c r="D31" s="12">
        <f t="shared" si="3"/>
        <v>1.4139999999999999</v>
      </c>
      <c r="E31" s="12">
        <v>1.7000000000000001E-2</v>
      </c>
      <c r="F31" s="12">
        <v>1.397</v>
      </c>
      <c r="G31" s="11">
        <v>6</v>
      </c>
      <c r="H31" s="12">
        <f t="shared" si="0"/>
        <v>102</v>
      </c>
      <c r="I31" s="12">
        <f t="shared" si="1"/>
        <v>8382</v>
      </c>
      <c r="J31" s="12">
        <f t="shared" si="2"/>
        <v>8484</v>
      </c>
      <c r="K31" s="11">
        <v>2</v>
      </c>
      <c r="L31" s="13" t="s">
        <v>14</v>
      </c>
      <c r="M31" s="11" t="s">
        <v>70</v>
      </c>
      <c r="N31" s="11"/>
      <c r="O31" s="11">
        <f>1</f>
        <v>1</v>
      </c>
      <c r="P31" s="11"/>
      <c r="Q31" s="116"/>
      <c r="R31" s="100"/>
      <c r="S31" s="81">
        <v>4</v>
      </c>
      <c r="U31" s="97"/>
      <c r="V31" s="97"/>
      <c r="W31" s="97"/>
      <c r="X31" s="97"/>
    </row>
    <row r="32" spans="1:24" ht="25.5" hidden="1" x14ac:dyDescent="0.25">
      <c r="A32" s="18">
        <v>24</v>
      </c>
      <c r="B32" s="10" t="s">
        <v>71</v>
      </c>
      <c r="C32" s="11" t="s">
        <v>72</v>
      </c>
      <c r="D32" s="12">
        <f t="shared" si="3"/>
        <v>2.7450000000000001</v>
      </c>
      <c r="E32" s="12">
        <v>0</v>
      </c>
      <c r="F32" s="12">
        <v>2.7450000000000001</v>
      </c>
      <c r="G32" s="11">
        <v>6</v>
      </c>
      <c r="H32" s="12">
        <f t="shared" si="0"/>
        <v>0</v>
      </c>
      <c r="I32" s="12">
        <f t="shared" si="1"/>
        <v>16470</v>
      </c>
      <c r="J32" s="12">
        <f t="shared" si="2"/>
        <v>16470</v>
      </c>
      <c r="K32" s="11">
        <v>2</v>
      </c>
      <c r="L32" s="13" t="s">
        <v>18</v>
      </c>
      <c r="M32" s="11" t="s">
        <v>73</v>
      </c>
      <c r="N32" s="11" t="s">
        <v>597</v>
      </c>
      <c r="O32" s="11"/>
      <c r="P32" s="11"/>
      <c r="Q32" s="116"/>
      <c r="R32" s="100"/>
      <c r="S32" s="81">
        <v>4</v>
      </c>
      <c r="U32" s="97"/>
      <c r="V32" s="97"/>
      <c r="W32" s="97"/>
      <c r="X32" s="97"/>
    </row>
    <row r="33" spans="1:24" ht="25.5" hidden="1" customHeight="1" x14ac:dyDescent="0.25">
      <c r="A33" s="83">
        <v>25</v>
      </c>
      <c r="B33" s="10" t="s">
        <v>74</v>
      </c>
      <c r="C33" s="11" t="s">
        <v>75</v>
      </c>
      <c r="D33" s="12">
        <f t="shared" si="3"/>
        <v>0.53600000000000003</v>
      </c>
      <c r="E33" s="12">
        <v>0.05</v>
      </c>
      <c r="F33" s="12">
        <v>0.48599999999999999</v>
      </c>
      <c r="G33" s="11">
        <v>4</v>
      </c>
      <c r="H33" s="12">
        <f t="shared" si="0"/>
        <v>200</v>
      </c>
      <c r="I33" s="12">
        <f t="shared" si="1"/>
        <v>1944</v>
      </c>
      <c r="J33" s="12">
        <f t="shared" si="2"/>
        <v>2144</v>
      </c>
      <c r="K33" s="11">
        <v>2</v>
      </c>
      <c r="L33" s="13" t="s">
        <v>14</v>
      </c>
      <c r="M33" s="11" t="s">
        <v>76</v>
      </c>
      <c r="N33" s="11" t="s">
        <v>609</v>
      </c>
      <c r="O33" s="11"/>
      <c r="P33" s="11"/>
      <c r="Q33" s="116"/>
      <c r="R33" s="100"/>
      <c r="S33" s="81"/>
      <c r="U33" s="97"/>
      <c r="V33" s="97"/>
      <c r="W33" s="97"/>
      <c r="X33" s="97"/>
    </row>
    <row r="34" spans="1:24" hidden="1" x14ac:dyDescent="0.25">
      <c r="A34" s="18">
        <v>26</v>
      </c>
      <c r="B34" s="10" t="s">
        <v>77</v>
      </c>
      <c r="C34" s="11" t="s">
        <v>78</v>
      </c>
      <c r="D34" s="12">
        <f t="shared" si="3"/>
        <v>1.9000000000000001</v>
      </c>
      <c r="E34" s="12">
        <v>4.8000000000000001E-2</v>
      </c>
      <c r="F34" s="12">
        <v>1.8520000000000001</v>
      </c>
      <c r="G34" s="11">
        <v>5.5</v>
      </c>
      <c r="H34" s="12">
        <f t="shared" si="0"/>
        <v>264</v>
      </c>
      <c r="I34" s="12">
        <f t="shared" si="1"/>
        <v>10186</v>
      </c>
      <c r="J34" s="12">
        <f t="shared" si="2"/>
        <v>10450</v>
      </c>
      <c r="K34" s="11">
        <v>2</v>
      </c>
      <c r="L34" s="13" t="s">
        <v>18</v>
      </c>
      <c r="M34" s="11" t="s">
        <v>79</v>
      </c>
      <c r="N34" s="11"/>
      <c r="O34" s="11"/>
      <c r="P34" s="11">
        <v>1</v>
      </c>
      <c r="Q34" s="116"/>
      <c r="R34" s="100"/>
      <c r="S34" s="81">
        <v>6</v>
      </c>
      <c r="U34" s="97"/>
      <c r="V34" s="97"/>
      <c r="W34" s="97"/>
      <c r="X34" s="97"/>
    </row>
    <row r="35" spans="1:24" hidden="1" x14ac:dyDescent="0.25">
      <c r="A35" s="18">
        <v>27</v>
      </c>
      <c r="B35" s="10" t="s">
        <v>80</v>
      </c>
      <c r="C35" s="11" t="s">
        <v>81</v>
      </c>
      <c r="D35" s="12">
        <f t="shared" si="3"/>
        <v>4.0839999999999996</v>
      </c>
      <c r="E35" s="12">
        <v>0</v>
      </c>
      <c r="F35" s="12">
        <v>4.0839999999999996</v>
      </c>
      <c r="G35" s="11">
        <v>5.5</v>
      </c>
      <c r="H35" s="12">
        <f t="shared" si="0"/>
        <v>0</v>
      </c>
      <c r="I35" s="12">
        <f t="shared" si="1"/>
        <v>22461.999999999996</v>
      </c>
      <c r="J35" s="12">
        <f t="shared" si="2"/>
        <v>22461.999999999996</v>
      </c>
      <c r="K35" s="11">
        <v>2</v>
      </c>
      <c r="L35" s="13" t="s">
        <v>18</v>
      </c>
      <c r="M35" s="11" t="s">
        <v>82</v>
      </c>
      <c r="N35" s="11"/>
      <c r="O35" s="11"/>
      <c r="P35" s="11"/>
      <c r="Q35" s="116"/>
      <c r="R35" s="100"/>
      <c r="S35" s="81">
        <v>4</v>
      </c>
      <c r="U35" s="97"/>
      <c r="V35" s="97"/>
      <c r="W35" s="97"/>
      <c r="X35" s="97"/>
    </row>
    <row r="36" spans="1:24" hidden="1" x14ac:dyDescent="0.25">
      <c r="A36" s="18">
        <v>28</v>
      </c>
      <c r="B36" s="10" t="s">
        <v>83</v>
      </c>
      <c r="C36" s="11" t="s">
        <v>84</v>
      </c>
      <c r="D36" s="12">
        <f t="shared" si="3"/>
        <v>0.34299999999999997</v>
      </c>
      <c r="E36" s="12">
        <v>0.2</v>
      </c>
      <c r="F36" s="12">
        <v>0.14299999999999999</v>
      </c>
      <c r="G36" s="11">
        <v>6</v>
      </c>
      <c r="H36" s="12">
        <f t="shared" si="0"/>
        <v>1200</v>
      </c>
      <c r="I36" s="12">
        <f t="shared" si="1"/>
        <v>858</v>
      </c>
      <c r="J36" s="12">
        <f t="shared" si="2"/>
        <v>2058</v>
      </c>
      <c r="K36" s="11">
        <v>2</v>
      </c>
      <c r="L36" s="13" t="s">
        <v>14</v>
      </c>
      <c r="M36" s="11" t="s">
        <v>85</v>
      </c>
      <c r="N36" s="11"/>
      <c r="O36" s="11">
        <v>1</v>
      </c>
      <c r="P36" s="11"/>
      <c r="Q36" s="116"/>
      <c r="R36" s="100"/>
      <c r="S36" s="81">
        <v>4</v>
      </c>
      <c r="U36" s="97"/>
      <c r="V36" s="97"/>
      <c r="W36" s="97"/>
      <c r="X36" s="97"/>
    </row>
    <row r="37" spans="1:24" ht="25.5" hidden="1" x14ac:dyDescent="0.25">
      <c r="A37" s="18">
        <v>29</v>
      </c>
      <c r="B37" s="10" t="s">
        <v>86</v>
      </c>
      <c r="C37" s="11" t="s">
        <v>87</v>
      </c>
      <c r="D37" s="12">
        <f t="shared" si="3"/>
        <v>0.84899999999999998</v>
      </c>
      <c r="E37" s="12">
        <v>0</v>
      </c>
      <c r="F37" s="12">
        <v>0.84899999999999998</v>
      </c>
      <c r="G37" s="11">
        <v>6</v>
      </c>
      <c r="H37" s="12">
        <f t="shared" si="0"/>
        <v>0</v>
      </c>
      <c r="I37" s="12">
        <f t="shared" si="1"/>
        <v>5094</v>
      </c>
      <c r="J37" s="12">
        <f t="shared" si="2"/>
        <v>5094</v>
      </c>
      <c r="K37" s="11">
        <v>2</v>
      </c>
      <c r="L37" s="13" t="s">
        <v>18</v>
      </c>
      <c r="M37" s="11" t="s">
        <v>88</v>
      </c>
      <c r="N37" s="11" t="s">
        <v>605</v>
      </c>
      <c r="O37" s="11"/>
      <c r="P37" s="11"/>
      <c r="Q37" s="116"/>
      <c r="R37" s="100"/>
      <c r="S37" s="81">
        <v>4</v>
      </c>
      <c r="U37" s="97"/>
      <c r="V37" s="97"/>
      <c r="W37" s="97"/>
      <c r="X37" s="97"/>
    </row>
    <row r="38" spans="1:24" hidden="1" x14ac:dyDescent="0.25">
      <c r="A38" s="18">
        <v>30</v>
      </c>
      <c r="B38" s="10" t="s">
        <v>89</v>
      </c>
      <c r="C38" s="11" t="s">
        <v>90</v>
      </c>
      <c r="D38" s="12">
        <f t="shared" si="3"/>
        <v>1.1000000000000001</v>
      </c>
      <c r="E38" s="12">
        <v>0</v>
      </c>
      <c r="F38" s="12">
        <v>1.1000000000000001</v>
      </c>
      <c r="G38" s="11">
        <v>5.5</v>
      </c>
      <c r="H38" s="12">
        <f t="shared" si="0"/>
        <v>0</v>
      </c>
      <c r="I38" s="12">
        <f t="shared" si="1"/>
        <v>6050</v>
      </c>
      <c r="J38" s="12">
        <f t="shared" si="2"/>
        <v>6050</v>
      </c>
      <c r="K38" s="11">
        <v>2</v>
      </c>
      <c r="L38" s="13" t="s">
        <v>18</v>
      </c>
      <c r="M38" s="11"/>
      <c r="N38" s="11"/>
      <c r="O38" s="11"/>
      <c r="P38" s="11"/>
      <c r="Q38" s="116"/>
      <c r="R38" s="100"/>
      <c r="S38" s="81">
        <v>4</v>
      </c>
      <c r="U38" s="97"/>
      <c r="V38" s="97"/>
      <c r="W38" s="97"/>
      <c r="X38" s="97"/>
    </row>
    <row r="39" spans="1:24" hidden="1" x14ac:dyDescent="0.25">
      <c r="A39" s="83">
        <v>31</v>
      </c>
      <c r="B39" s="36" t="s">
        <v>631</v>
      </c>
      <c r="C39" s="37" t="s">
        <v>632</v>
      </c>
      <c r="D39" s="38">
        <v>7</v>
      </c>
      <c r="E39" s="38">
        <v>0</v>
      </c>
      <c r="F39" s="38">
        <v>7</v>
      </c>
      <c r="G39" s="37">
        <v>6</v>
      </c>
      <c r="H39" s="38">
        <f t="shared" ref="H39" si="4">E39*1000*G39</f>
        <v>0</v>
      </c>
      <c r="I39" s="38">
        <f>F39*1000*G39</f>
        <v>42000</v>
      </c>
      <c r="J39" s="38">
        <f t="shared" ref="J39" si="5">H39+I39</f>
        <v>42000</v>
      </c>
      <c r="K39" s="37">
        <v>2</v>
      </c>
      <c r="L39" s="39" t="s">
        <v>18</v>
      </c>
      <c r="M39" s="37"/>
      <c r="N39" s="37"/>
      <c r="O39" s="37"/>
      <c r="P39" s="37">
        <v>1</v>
      </c>
      <c r="Q39" s="116"/>
      <c r="R39" s="100"/>
      <c r="S39" s="81"/>
      <c r="U39" s="97"/>
      <c r="V39" s="97"/>
      <c r="W39" s="97"/>
      <c r="X39" s="97"/>
    </row>
    <row r="40" spans="1:24" s="6" customFormat="1" ht="32.25" hidden="1" thickBot="1" x14ac:dyDescent="0.3">
      <c r="A40" s="19"/>
      <c r="B40" s="40" t="s">
        <v>587</v>
      </c>
      <c r="C40" s="41"/>
      <c r="D40" s="42">
        <f>SUM(D9:D39)</f>
        <v>162.17899999999997</v>
      </c>
      <c r="E40" s="42">
        <f>SUM(E9:E39)</f>
        <v>41.635000000000005</v>
      </c>
      <c r="F40" s="42">
        <f>SUM(F9:F39)</f>
        <v>120.54400000000003</v>
      </c>
      <c r="G40" s="43"/>
      <c r="H40" s="42">
        <f>SUM(H9:H38)</f>
        <v>263282.25</v>
      </c>
      <c r="I40" s="42">
        <f>SUM(I9:I39)</f>
        <v>714223.98</v>
      </c>
      <c r="J40" s="42">
        <f>SUM(J9:J39)</f>
        <v>977506.23</v>
      </c>
      <c r="K40" s="43"/>
      <c r="L40" s="43"/>
      <c r="M40" s="43"/>
      <c r="N40" s="43"/>
      <c r="O40" s="44"/>
      <c r="P40" s="44"/>
      <c r="Q40" s="116"/>
      <c r="R40" s="101"/>
      <c r="S40" s="82"/>
      <c r="T40" s="78">
        <f>SUM(E9:F39)</f>
        <v>162.17899999999997</v>
      </c>
      <c r="U40" s="97"/>
      <c r="V40" s="97"/>
      <c r="W40" s="97"/>
      <c r="X40" s="97"/>
    </row>
    <row r="41" spans="1:24" hidden="1" x14ac:dyDescent="0.25">
      <c r="A41" s="18">
        <v>32</v>
      </c>
      <c r="B41" s="14" t="s">
        <v>91</v>
      </c>
      <c r="C41" s="15" t="s">
        <v>92</v>
      </c>
      <c r="D41" s="16">
        <f>SUM(E41:F41)</f>
        <v>1.175</v>
      </c>
      <c r="E41" s="16">
        <v>0</v>
      </c>
      <c r="F41" s="16">
        <v>1.175</v>
      </c>
      <c r="G41" s="13">
        <v>5.5</v>
      </c>
      <c r="H41" s="12">
        <f>E41*1000*G41</f>
        <v>0</v>
      </c>
      <c r="I41" s="12">
        <f>F41*1000*G41</f>
        <v>6462.5</v>
      </c>
      <c r="J41" s="12">
        <f>I41+H41</f>
        <v>6462.5</v>
      </c>
      <c r="K41" s="13">
        <v>1</v>
      </c>
      <c r="L41" s="13" t="s">
        <v>93</v>
      </c>
      <c r="M41" s="11" t="s">
        <v>94</v>
      </c>
      <c r="N41" s="11"/>
      <c r="O41" s="11"/>
      <c r="P41" s="11"/>
      <c r="Q41" s="116"/>
      <c r="R41" s="99" t="s">
        <v>636</v>
      </c>
      <c r="S41" s="81">
        <v>4</v>
      </c>
      <c r="U41" s="97"/>
      <c r="V41" s="97"/>
      <c r="W41" s="97"/>
      <c r="X41" s="97"/>
    </row>
    <row r="42" spans="1:24" hidden="1" x14ac:dyDescent="0.25">
      <c r="A42" s="18">
        <v>33</v>
      </c>
      <c r="B42" s="14" t="s">
        <v>95</v>
      </c>
      <c r="C42" s="15" t="s">
        <v>96</v>
      </c>
      <c r="D42" s="16">
        <f t="shared" ref="D42:D85" si="6">SUM(E42:F42)</f>
        <v>1.31</v>
      </c>
      <c r="E42" s="16">
        <v>0</v>
      </c>
      <c r="F42" s="16">
        <v>1.31</v>
      </c>
      <c r="G42" s="13">
        <v>5.5</v>
      </c>
      <c r="H42" s="12">
        <f t="shared" ref="H42:H101" si="7">E42*1000*G42</f>
        <v>0</v>
      </c>
      <c r="I42" s="12">
        <f t="shared" ref="I42:I101" si="8">F42*1000*G42</f>
        <v>7205</v>
      </c>
      <c r="J42" s="12">
        <f t="shared" ref="J42:J101" si="9">I42+H42</f>
        <v>7205</v>
      </c>
      <c r="K42" s="13">
        <v>1</v>
      </c>
      <c r="L42" s="13" t="s">
        <v>93</v>
      </c>
      <c r="M42" s="11" t="s">
        <v>97</v>
      </c>
      <c r="N42" s="11"/>
      <c r="O42" s="11"/>
      <c r="P42" s="11">
        <v>4</v>
      </c>
      <c r="Q42" s="116"/>
      <c r="R42" s="100"/>
      <c r="S42" s="81">
        <v>4</v>
      </c>
      <c r="U42" s="97"/>
      <c r="V42" s="97"/>
      <c r="W42" s="97"/>
      <c r="X42" s="97"/>
    </row>
    <row r="43" spans="1:24" hidden="1" x14ac:dyDescent="0.25">
      <c r="A43" s="18">
        <v>34</v>
      </c>
      <c r="B43" s="14" t="s">
        <v>98</v>
      </c>
      <c r="C43" s="15" t="s">
        <v>99</v>
      </c>
      <c r="D43" s="16">
        <f t="shared" si="6"/>
        <v>2.6859999999999999</v>
      </c>
      <c r="E43" s="16">
        <v>0</v>
      </c>
      <c r="F43" s="16">
        <v>2.6859999999999999</v>
      </c>
      <c r="G43" s="13">
        <v>5.5</v>
      </c>
      <c r="H43" s="12">
        <f t="shared" si="7"/>
        <v>0</v>
      </c>
      <c r="I43" s="12">
        <f t="shared" si="8"/>
        <v>14773</v>
      </c>
      <c r="J43" s="12">
        <f t="shared" si="9"/>
        <v>14773</v>
      </c>
      <c r="K43" s="13">
        <v>1</v>
      </c>
      <c r="L43" s="13" t="s">
        <v>93</v>
      </c>
      <c r="M43" s="11" t="s">
        <v>100</v>
      </c>
      <c r="N43" s="11"/>
      <c r="O43" s="11">
        <f>1</f>
        <v>1</v>
      </c>
      <c r="P43" s="11">
        <f>1+2+4</f>
        <v>7</v>
      </c>
      <c r="Q43" s="116"/>
      <c r="R43" s="100"/>
      <c r="S43" s="81">
        <v>4</v>
      </c>
      <c r="U43" s="97"/>
      <c r="V43" s="97"/>
      <c r="W43" s="97"/>
      <c r="X43" s="97"/>
    </row>
    <row r="44" spans="1:24" hidden="1" x14ac:dyDescent="0.25">
      <c r="A44" s="18">
        <v>35</v>
      </c>
      <c r="B44" s="14" t="s">
        <v>101</v>
      </c>
      <c r="C44" s="15" t="s">
        <v>102</v>
      </c>
      <c r="D44" s="16">
        <f t="shared" si="6"/>
        <v>0.88</v>
      </c>
      <c r="E44" s="16">
        <v>0</v>
      </c>
      <c r="F44" s="16">
        <v>0.88</v>
      </c>
      <c r="G44" s="13">
        <v>5.5</v>
      </c>
      <c r="H44" s="12">
        <f t="shared" si="7"/>
        <v>0</v>
      </c>
      <c r="I44" s="12">
        <f t="shared" si="8"/>
        <v>4840</v>
      </c>
      <c r="J44" s="12">
        <f t="shared" si="9"/>
        <v>4840</v>
      </c>
      <c r="K44" s="13">
        <v>1</v>
      </c>
      <c r="L44" s="13" t="s">
        <v>93</v>
      </c>
      <c r="M44" s="11" t="s">
        <v>103</v>
      </c>
      <c r="N44" s="11"/>
      <c r="O44" s="11"/>
      <c r="P44" s="11">
        <f>1+1</f>
        <v>2</v>
      </c>
      <c r="Q44" s="116"/>
      <c r="R44" s="100"/>
      <c r="S44" s="81">
        <v>4</v>
      </c>
      <c r="U44" s="97"/>
      <c r="V44" s="97"/>
      <c r="W44" s="97"/>
      <c r="X44" s="97"/>
    </row>
    <row r="45" spans="1:24" hidden="1" x14ac:dyDescent="0.25">
      <c r="A45" s="18">
        <v>36</v>
      </c>
      <c r="B45" s="14" t="s">
        <v>104</v>
      </c>
      <c r="C45" s="15" t="s">
        <v>105</v>
      </c>
      <c r="D45" s="16">
        <f t="shared" si="6"/>
        <v>2.39</v>
      </c>
      <c r="E45" s="16">
        <v>0</v>
      </c>
      <c r="F45" s="16">
        <v>2.39</v>
      </c>
      <c r="G45" s="13">
        <v>5.5</v>
      </c>
      <c r="H45" s="12">
        <f t="shared" si="7"/>
        <v>0</v>
      </c>
      <c r="I45" s="12">
        <f t="shared" si="8"/>
        <v>13145</v>
      </c>
      <c r="J45" s="12">
        <f t="shared" si="9"/>
        <v>13145</v>
      </c>
      <c r="K45" s="13">
        <v>1</v>
      </c>
      <c r="L45" s="13" t="s">
        <v>93</v>
      </c>
      <c r="M45" s="11" t="s">
        <v>106</v>
      </c>
      <c r="N45" s="11"/>
      <c r="O45" s="11"/>
      <c r="P45" s="11">
        <f>1+7</f>
        <v>8</v>
      </c>
      <c r="Q45" s="116"/>
      <c r="R45" s="100"/>
      <c r="S45" s="81">
        <v>4</v>
      </c>
      <c r="U45" s="97"/>
      <c r="V45" s="97"/>
      <c r="W45" s="97"/>
      <c r="X45" s="97"/>
    </row>
    <row r="46" spans="1:24" hidden="1" x14ac:dyDescent="0.25">
      <c r="A46" s="18">
        <v>37</v>
      </c>
      <c r="B46" s="14" t="s">
        <v>107</v>
      </c>
      <c r="C46" s="15" t="s">
        <v>108</v>
      </c>
      <c r="D46" s="16">
        <f t="shared" si="6"/>
        <v>0.79</v>
      </c>
      <c r="E46" s="16">
        <v>0</v>
      </c>
      <c r="F46" s="16">
        <v>0.79</v>
      </c>
      <c r="G46" s="13">
        <v>5.5</v>
      </c>
      <c r="H46" s="12">
        <f t="shared" si="7"/>
        <v>0</v>
      </c>
      <c r="I46" s="12">
        <f t="shared" si="8"/>
        <v>4345</v>
      </c>
      <c r="J46" s="12">
        <f t="shared" si="9"/>
        <v>4345</v>
      </c>
      <c r="K46" s="13">
        <v>1</v>
      </c>
      <c r="L46" s="13" t="s">
        <v>93</v>
      </c>
      <c r="M46" s="11" t="s">
        <v>109</v>
      </c>
      <c r="N46" s="11"/>
      <c r="O46" s="11">
        <f>1</f>
        <v>1</v>
      </c>
      <c r="P46" s="11">
        <v>5</v>
      </c>
      <c r="Q46" s="116"/>
      <c r="R46" s="100"/>
      <c r="S46" s="81">
        <v>4</v>
      </c>
      <c r="U46" s="97"/>
      <c r="V46" s="97"/>
      <c r="W46" s="97"/>
      <c r="X46" s="97"/>
    </row>
    <row r="47" spans="1:24" hidden="1" x14ac:dyDescent="0.25">
      <c r="A47" s="18">
        <v>38</v>
      </c>
      <c r="B47" s="14" t="s">
        <v>110</v>
      </c>
      <c r="C47" s="15" t="s">
        <v>111</v>
      </c>
      <c r="D47" s="16">
        <f t="shared" si="6"/>
        <v>0.87</v>
      </c>
      <c r="E47" s="16">
        <v>0</v>
      </c>
      <c r="F47" s="16">
        <v>0.87</v>
      </c>
      <c r="G47" s="13">
        <v>5.5</v>
      </c>
      <c r="H47" s="12">
        <f t="shared" si="7"/>
        <v>0</v>
      </c>
      <c r="I47" s="12">
        <f t="shared" si="8"/>
        <v>4785</v>
      </c>
      <c r="J47" s="12">
        <f t="shared" si="9"/>
        <v>4785</v>
      </c>
      <c r="K47" s="13">
        <v>1</v>
      </c>
      <c r="L47" s="13" t="s">
        <v>93</v>
      </c>
      <c r="M47" s="11"/>
      <c r="N47" s="11"/>
      <c r="O47" s="11"/>
      <c r="P47" s="11"/>
      <c r="Q47" s="116"/>
      <c r="R47" s="100"/>
      <c r="S47" s="81">
        <v>4</v>
      </c>
      <c r="U47" s="97"/>
      <c r="V47" s="97"/>
      <c r="W47" s="97"/>
      <c r="X47" s="97"/>
    </row>
    <row r="48" spans="1:24" hidden="1" x14ac:dyDescent="0.25">
      <c r="A48" s="18">
        <v>39</v>
      </c>
      <c r="B48" s="14" t="s">
        <v>112</v>
      </c>
      <c r="C48" s="15" t="s">
        <v>113</v>
      </c>
      <c r="D48" s="16">
        <f t="shared" si="6"/>
        <v>0.68100000000000005</v>
      </c>
      <c r="E48" s="16">
        <v>0</v>
      </c>
      <c r="F48" s="16">
        <v>0.68100000000000005</v>
      </c>
      <c r="G48" s="13">
        <v>5.5</v>
      </c>
      <c r="H48" s="12">
        <f t="shared" si="7"/>
        <v>0</v>
      </c>
      <c r="I48" s="12">
        <f t="shared" si="8"/>
        <v>3745.5</v>
      </c>
      <c r="J48" s="12">
        <f t="shared" si="9"/>
        <v>3745.5</v>
      </c>
      <c r="K48" s="13">
        <v>1</v>
      </c>
      <c r="L48" s="13" t="s">
        <v>93</v>
      </c>
      <c r="M48" s="11" t="s">
        <v>114</v>
      </c>
      <c r="N48" s="11"/>
      <c r="O48" s="11"/>
      <c r="P48" s="11">
        <v>1</v>
      </c>
      <c r="Q48" s="116"/>
      <c r="R48" s="100"/>
      <c r="S48" s="81">
        <v>4</v>
      </c>
      <c r="U48" s="97"/>
      <c r="V48" s="97"/>
      <c r="W48" s="97"/>
      <c r="X48" s="97"/>
    </row>
    <row r="49" spans="1:24" hidden="1" x14ac:dyDescent="0.25">
      <c r="A49" s="18">
        <v>40</v>
      </c>
      <c r="B49" s="14" t="s">
        <v>115</v>
      </c>
      <c r="C49" s="15" t="s">
        <v>116</v>
      </c>
      <c r="D49" s="16">
        <f t="shared" si="6"/>
        <v>1.0649999999999999</v>
      </c>
      <c r="E49" s="16">
        <v>0.83699999999999997</v>
      </c>
      <c r="F49" s="16">
        <v>0.22800000000000001</v>
      </c>
      <c r="G49" s="13">
        <v>5.5</v>
      </c>
      <c r="H49" s="12">
        <f t="shared" si="7"/>
        <v>4603.5</v>
      </c>
      <c r="I49" s="12">
        <f t="shared" si="8"/>
        <v>1254</v>
      </c>
      <c r="J49" s="12">
        <f t="shared" si="9"/>
        <v>5857.5</v>
      </c>
      <c r="K49" s="13">
        <v>1</v>
      </c>
      <c r="L49" s="13" t="s">
        <v>93</v>
      </c>
      <c r="M49" s="11" t="s">
        <v>117</v>
      </c>
      <c r="N49" s="11"/>
      <c r="O49" s="11"/>
      <c r="P49" s="11">
        <f>1+2</f>
        <v>3</v>
      </c>
      <c r="Q49" s="116"/>
      <c r="R49" s="100"/>
      <c r="S49" s="81">
        <v>4</v>
      </c>
      <c r="U49" s="97"/>
      <c r="V49" s="97"/>
      <c r="W49" s="97"/>
      <c r="X49" s="97"/>
    </row>
    <row r="50" spans="1:24" ht="38.25" hidden="1" x14ac:dyDescent="0.25">
      <c r="A50" s="18">
        <v>41</v>
      </c>
      <c r="B50" s="14" t="s">
        <v>118</v>
      </c>
      <c r="C50" s="15" t="s">
        <v>119</v>
      </c>
      <c r="D50" s="16">
        <f t="shared" si="6"/>
        <v>1.919</v>
      </c>
      <c r="E50" s="16">
        <v>0.24</v>
      </c>
      <c r="F50" s="16">
        <v>1.679</v>
      </c>
      <c r="G50" s="13">
        <v>5.5</v>
      </c>
      <c r="H50" s="12">
        <f t="shared" si="7"/>
        <v>1320</v>
      </c>
      <c r="I50" s="12">
        <f t="shared" si="8"/>
        <v>9234.5</v>
      </c>
      <c r="J50" s="12">
        <f t="shared" si="9"/>
        <v>10554.5</v>
      </c>
      <c r="K50" s="13">
        <v>1</v>
      </c>
      <c r="L50" s="13" t="s">
        <v>93</v>
      </c>
      <c r="M50" s="11" t="s">
        <v>120</v>
      </c>
      <c r="N50" s="11" t="s">
        <v>614</v>
      </c>
      <c r="O50" s="11"/>
      <c r="P50" s="11"/>
      <c r="Q50" s="116"/>
      <c r="R50" s="100"/>
      <c r="S50" s="81">
        <v>4</v>
      </c>
      <c r="U50" s="97"/>
      <c r="V50" s="97"/>
      <c r="W50" s="97"/>
      <c r="X50" s="97"/>
    </row>
    <row r="51" spans="1:24" hidden="1" x14ac:dyDescent="0.25">
      <c r="A51" s="18">
        <v>42</v>
      </c>
      <c r="B51" s="14" t="s">
        <v>121</v>
      </c>
      <c r="C51" s="15" t="s">
        <v>122</v>
      </c>
      <c r="D51" s="16">
        <f t="shared" si="6"/>
        <v>1.1000000000000001</v>
      </c>
      <c r="E51" s="16">
        <v>1.02</v>
      </c>
      <c r="F51" s="16">
        <v>0.08</v>
      </c>
      <c r="G51" s="13">
        <v>5.5</v>
      </c>
      <c r="H51" s="12">
        <f t="shared" si="7"/>
        <v>5610</v>
      </c>
      <c r="I51" s="12">
        <f t="shared" si="8"/>
        <v>440</v>
      </c>
      <c r="J51" s="12">
        <f t="shared" si="9"/>
        <v>6050</v>
      </c>
      <c r="K51" s="13">
        <v>1</v>
      </c>
      <c r="L51" s="13" t="s">
        <v>123</v>
      </c>
      <c r="M51" s="11" t="s">
        <v>124</v>
      </c>
      <c r="N51" s="11"/>
      <c r="O51" s="11"/>
      <c r="P51" s="11">
        <f>1+1+1+1+1</f>
        <v>5</v>
      </c>
      <c r="Q51" s="116"/>
      <c r="R51" s="100"/>
      <c r="S51" s="81">
        <v>4</v>
      </c>
      <c r="U51" s="97"/>
      <c r="V51" s="97"/>
      <c r="W51" s="97"/>
      <c r="X51" s="97"/>
    </row>
    <row r="52" spans="1:24" hidden="1" x14ac:dyDescent="0.25">
      <c r="A52" s="18">
        <v>43</v>
      </c>
      <c r="B52" s="14" t="s">
        <v>125</v>
      </c>
      <c r="C52" s="15" t="s">
        <v>126</v>
      </c>
      <c r="D52" s="16">
        <f t="shared" si="6"/>
        <v>0.19</v>
      </c>
      <c r="E52" s="16">
        <v>0</v>
      </c>
      <c r="F52" s="16">
        <v>0.19</v>
      </c>
      <c r="G52" s="13">
        <v>5.5</v>
      </c>
      <c r="H52" s="12">
        <f t="shared" si="7"/>
        <v>0</v>
      </c>
      <c r="I52" s="12">
        <f t="shared" si="8"/>
        <v>1045</v>
      </c>
      <c r="J52" s="12">
        <f t="shared" si="9"/>
        <v>1045</v>
      </c>
      <c r="K52" s="13">
        <v>1</v>
      </c>
      <c r="L52" s="13" t="s">
        <v>93</v>
      </c>
      <c r="M52" s="11"/>
      <c r="N52" s="11"/>
      <c r="O52" s="11"/>
      <c r="P52" s="11"/>
      <c r="Q52" s="116"/>
      <c r="R52" s="100"/>
      <c r="S52" s="81">
        <v>4</v>
      </c>
      <c r="U52" s="97"/>
      <c r="V52" s="97"/>
      <c r="W52" s="97"/>
      <c r="X52" s="97"/>
    </row>
    <row r="53" spans="1:24" ht="51" hidden="1" x14ac:dyDescent="0.25">
      <c r="A53" s="18">
        <v>44</v>
      </c>
      <c r="B53" s="14" t="s">
        <v>127</v>
      </c>
      <c r="C53" s="15" t="s">
        <v>128</v>
      </c>
      <c r="D53" s="16">
        <f t="shared" si="6"/>
        <v>3.2800000000000002</v>
      </c>
      <c r="E53" s="16">
        <v>1.6</v>
      </c>
      <c r="F53" s="16">
        <v>1.68</v>
      </c>
      <c r="G53" s="13">
        <v>5.5</v>
      </c>
      <c r="H53" s="12">
        <f t="shared" si="7"/>
        <v>8800</v>
      </c>
      <c r="I53" s="12">
        <f t="shared" si="8"/>
        <v>9240</v>
      </c>
      <c r="J53" s="12">
        <f t="shared" si="9"/>
        <v>18040</v>
      </c>
      <c r="K53" s="13">
        <v>1</v>
      </c>
      <c r="L53" s="13" t="s">
        <v>93</v>
      </c>
      <c r="M53" s="11" t="s">
        <v>129</v>
      </c>
      <c r="N53" s="11" t="s">
        <v>615</v>
      </c>
      <c r="O53" s="11">
        <f>1</f>
        <v>1</v>
      </c>
      <c r="P53" s="11">
        <v>2</v>
      </c>
      <c r="Q53" s="116"/>
      <c r="R53" s="100"/>
      <c r="S53" s="81">
        <v>4</v>
      </c>
      <c r="U53" s="97"/>
      <c r="V53" s="97"/>
      <c r="W53" s="97"/>
      <c r="X53" s="97"/>
    </row>
    <row r="54" spans="1:24" hidden="1" x14ac:dyDescent="0.25">
      <c r="A54" s="18">
        <v>45</v>
      </c>
      <c r="B54" s="14" t="s">
        <v>130</v>
      </c>
      <c r="C54" s="15" t="s">
        <v>131</v>
      </c>
      <c r="D54" s="16">
        <f t="shared" si="6"/>
        <v>1.847</v>
      </c>
      <c r="E54" s="16">
        <v>0</v>
      </c>
      <c r="F54" s="16">
        <v>1.847</v>
      </c>
      <c r="G54" s="13">
        <v>5.5</v>
      </c>
      <c r="H54" s="12">
        <f t="shared" si="7"/>
        <v>0</v>
      </c>
      <c r="I54" s="12">
        <f>F54*1000*G54</f>
        <v>10158.5</v>
      </c>
      <c r="J54" s="12">
        <f>I54+H54</f>
        <v>10158.5</v>
      </c>
      <c r="K54" s="13">
        <v>1</v>
      </c>
      <c r="L54" s="13" t="s">
        <v>93</v>
      </c>
      <c r="M54" s="11" t="s">
        <v>132</v>
      </c>
      <c r="N54" s="11"/>
      <c r="O54" s="11"/>
      <c r="P54" s="11">
        <f>1+3</f>
        <v>4</v>
      </c>
      <c r="Q54" s="116"/>
      <c r="R54" s="100"/>
      <c r="S54" s="81">
        <v>4</v>
      </c>
      <c r="U54" s="97"/>
      <c r="V54" s="97"/>
      <c r="W54" s="97"/>
      <c r="X54" s="97"/>
    </row>
    <row r="55" spans="1:24" hidden="1" x14ac:dyDescent="0.25">
      <c r="A55" s="18">
        <v>46</v>
      </c>
      <c r="B55" s="14" t="s">
        <v>133</v>
      </c>
      <c r="C55" s="15" t="s">
        <v>134</v>
      </c>
      <c r="D55" s="16">
        <f t="shared" si="6"/>
        <v>1.2</v>
      </c>
      <c r="E55" s="16">
        <v>1.05</v>
      </c>
      <c r="F55" s="16">
        <v>0.15</v>
      </c>
      <c r="G55" s="13">
        <v>5.5</v>
      </c>
      <c r="H55" s="12">
        <f t="shared" si="7"/>
        <v>5775</v>
      </c>
      <c r="I55" s="12">
        <f t="shared" si="8"/>
        <v>825</v>
      </c>
      <c r="J55" s="12">
        <f t="shared" si="9"/>
        <v>6600</v>
      </c>
      <c r="K55" s="13">
        <v>1</v>
      </c>
      <c r="L55" s="13" t="s">
        <v>93</v>
      </c>
      <c r="M55" s="11" t="s">
        <v>135</v>
      </c>
      <c r="N55" s="11"/>
      <c r="O55" s="11"/>
      <c r="P55" s="11">
        <f>6+2</f>
        <v>8</v>
      </c>
      <c r="Q55" s="116"/>
      <c r="R55" s="100"/>
      <c r="S55" s="81">
        <v>4</v>
      </c>
      <c r="U55" s="97"/>
      <c r="V55" s="97"/>
      <c r="W55" s="97"/>
      <c r="X55" s="97"/>
    </row>
    <row r="56" spans="1:24" hidden="1" x14ac:dyDescent="0.25">
      <c r="A56" s="18">
        <v>47</v>
      </c>
      <c r="B56" s="14" t="s">
        <v>136</v>
      </c>
      <c r="C56" s="15" t="s">
        <v>137</v>
      </c>
      <c r="D56" s="16">
        <f t="shared" si="6"/>
        <v>1.1000000000000001</v>
      </c>
      <c r="E56" s="16">
        <v>1.1000000000000001</v>
      </c>
      <c r="F56" s="16">
        <v>0</v>
      </c>
      <c r="G56" s="13">
        <v>5.5</v>
      </c>
      <c r="H56" s="12">
        <f t="shared" si="7"/>
        <v>6050</v>
      </c>
      <c r="I56" s="12">
        <f t="shared" si="8"/>
        <v>0</v>
      </c>
      <c r="J56" s="12">
        <f t="shared" si="9"/>
        <v>6050</v>
      </c>
      <c r="K56" s="13">
        <v>1</v>
      </c>
      <c r="L56" s="13" t="s">
        <v>93</v>
      </c>
      <c r="M56" s="11" t="s">
        <v>138</v>
      </c>
      <c r="N56" s="11"/>
      <c r="O56" s="11"/>
      <c r="P56" s="11">
        <v>3</v>
      </c>
      <c r="Q56" s="116"/>
      <c r="R56" s="100"/>
      <c r="S56" s="81">
        <v>4</v>
      </c>
      <c r="U56" s="97"/>
      <c r="V56" s="97"/>
      <c r="W56" s="97"/>
      <c r="X56" s="97"/>
    </row>
    <row r="57" spans="1:24" hidden="1" x14ac:dyDescent="0.25">
      <c r="A57" s="18">
        <v>48</v>
      </c>
      <c r="B57" s="14" t="s">
        <v>139</v>
      </c>
      <c r="C57" s="15" t="s">
        <v>140</v>
      </c>
      <c r="D57" s="16">
        <f t="shared" si="6"/>
        <v>1.351</v>
      </c>
      <c r="E57" s="16">
        <v>0</v>
      </c>
      <c r="F57" s="16">
        <v>1.351</v>
      </c>
      <c r="G57" s="13">
        <v>5.5</v>
      </c>
      <c r="H57" s="12">
        <f t="shared" si="7"/>
        <v>0</v>
      </c>
      <c r="I57" s="12">
        <f t="shared" si="8"/>
        <v>7430.5</v>
      </c>
      <c r="J57" s="12">
        <f t="shared" si="9"/>
        <v>7430.5</v>
      </c>
      <c r="K57" s="13">
        <v>1</v>
      </c>
      <c r="L57" s="13" t="s">
        <v>93</v>
      </c>
      <c r="M57" s="11"/>
      <c r="N57" s="11"/>
      <c r="O57" s="11"/>
      <c r="P57" s="11">
        <f>1+1+3</f>
        <v>5</v>
      </c>
      <c r="Q57" s="116"/>
      <c r="R57" s="100"/>
      <c r="S57" s="81">
        <v>4</v>
      </c>
      <c r="U57" s="97"/>
      <c r="V57" s="97"/>
      <c r="W57" s="97"/>
      <c r="X57" s="97"/>
    </row>
    <row r="58" spans="1:24" hidden="1" x14ac:dyDescent="0.25">
      <c r="A58" s="18">
        <v>49</v>
      </c>
      <c r="B58" s="14" t="s">
        <v>141</v>
      </c>
      <c r="C58" s="15" t="s">
        <v>142</v>
      </c>
      <c r="D58" s="16">
        <f t="shared" si="6"/>
        <v>1.573</v>
      </c>
      <c r="E58" s="16">
        <v>0</v>
      </c>
      <c r="F58" s="16">
        <v>1.573</v>
      </c>
      <c r="G58" s="13">
        <v>5.5</v>
      </c>
      <c r="H58" s="12">
        <f t="shared" si="7"/>
        <v>0</v>
      </c>
      <c r="I58" s="12">
        <f t="shared" si="8"/>
        <v>8651.5</v>
      </c>
      <c r="J58" s="12">
        <f t="shared" si="9"/>
        <v>8651.5</v>
      </c>
      <c r="K58" s="13">
        <v>1</v>
      </c>
      <c r="L58" s="13" t="s">
        <v>93</v>
      </c>
      <c r="M58" s="11" t="s">
        <v>143</v>
      </c>
      <c r="N58" s="11"/>
      <c r="O58" s="11"/>
      <c r="P58" s="11">
        <v>1</v>
      </c>
      <c r="Q58" s="116"/>
      <c r="R58" s="100"/>
      <c r="S58" s="81">
        <v>4</v>
      </c>
      <c r="U58" s="97"/>
      <c r="V58" s="97"/>
      <c r="W58" s="97"/>
      <c r="X58" s="97"/>
    </row>
    <row r="59" spans="1:24" hidden="1" x14ac:dyDescent="0.25">
      <c r="A59" s="18">
        <v>50</v>
      </c>
      <c r="B59" s="14" t="s">
        <v>144</v>
      </c>
      <c r="C59" s="15" t="s">
        <v>145</v>
      </c>
      <c r="D59" s="16">
        <f t="shared" si="6"/>
        <v>1.0109999999999999</v>
      </c>
      <c r="E59" s="16">
        <v>0.96099999999999997</v>
      </c>
      <c r="F59" s="16">
        <v>0.05</v>
      </c>
      <c r="G59" s="13">
        <v>5.5</v>
      </c>
      <c r="H59" s="12">
        <f t="shared" si="7"/>
        <v>5285.5</v>
      </c>
      <c r="I59" s="12">
        <f t="shared" si="8"/>
        <v>275</v>
      </c>
      <c r="J59" s="12">
        <f t="shared" si="9"/>
        <v>5560.5</v>
      </c>
      <c r="K59" s="13">
        <v>1</v>
      </c>
      <c r="L59" s="13" t="s">
        <v>93</v>
      </c>
      <c r="M59" s="11" t="s">
        <v>146</v>
      </c>
      <c r="N59" s="11"/>
      <c r="O59" s="11">
        <f>1</f>
        <v>1</v>
      </c>
      <c r="P59" s="11">
        <v>9</v>
      </c>
      <c r="Q59" s="116"/>
      <c r="R59" s="100"/>
      <c r="S59" s="81">
        <v>4</v>
      </c>
      <c r="U59" s="97"/>
      <c r="V59" s="97"/>
      <c r="W59" s="97"/>
      <c r="X59" s="97"/>
    </row>
    <row r="60" spans="1:24" hidden="1" x14ac:dyDescent="0.25">
      <c r="A60" s="18">
        <v>51</v>
      </c>
      <c r="B60" s="14" t="s">
        <v>147</v>
      </c>
      <c r="C60" s="15" t="s">
        <v>148</v>
      </c>
      <c r="D60" s="16">
        <f t="shared" si="6"/>
        <v>0.56799999999999995</v>
      </c>
      <c r="E60" s="16">
        <v>0</v>
      </c>
      <c r="F60" s="16">
        <v>0.56799999999999995</v>
      </c>
      <c r="G60" s="13">
        <v>5.5</v>
      </c>
      <c r="H60" s="12">
        <f t="shared" si="7"/>
        <v>0</v>
      </c>
      <c r="I60" s="12">
        <f t="shared" si="8"/>
        <v>3124</v>
      </c>
      <c r="J60" s="12">
        <f t="shared" si="9"/>
        <v>3124</v>
      </c>
      <c r="K60" s="13">
        <v>1</v>
      </c>
      <c r="L60" s="13" t="s">
        <v>93</v>
      </c>
      <c r="M60" s="11"/>
      <c r="N60" s="11"/>
      <c r="O60" s="11"/>
      <c r="P60" s="11">
        <v>1</v>
      </c>
      <c r="Q60" s="116"/>
      <c r="R60" s="100"/>
      <c r="S60" s="81">
        <v>4</v>
      </c>
      <c r="U60" s="97"/>
      <c r="V60" s="97"/>
      <c r="W60" s="97"/>
      <c r="X60" s="97"/>
    </row>
    <row r="61" spans="1:24" hidden="1" x14ac:dyDescent="0.25">
      <c r="A61" s="18">
        <v>52</v>
      </c>
      <c r="B61" s="14" t="s">
        <v>149</v>
      </c>
      <c r="C61" s="15" t="s">
        <v>150</v>
      </c>
      <c r="D61" s="16">
        <f t="shared" si="6"/>
        <v>0.623</v>
      </c>
      <c r="E61" s="16">
        <v>0</v>
      </c>
      <c r="F61" s="16">
        <v>0.623</v>
      </c>
      <c r="G61" s="13">
        <v>5.5</v>
      </c>
      <c r="H61" s="12">
        <f t="shared" si="7"/>
        <v>0</v>
      </c>
      <c r="I61" s="12">
        <f t="shared" si="8"/>
        <v>3426.5</v>
      </c>
      <c r="J61" s="12">
        <f t="shared" si="9"/>
        <v>3426.5</v>
      </c>
      <c r="K61" s="13">
        <v>1</v>
      </c>
      <c r="L61" s="13" t="s">
        <v>93</v>
      </c>
      <c r="M61" s="11" t="s">
        <v>151</v>
      </c>
      <c r="N61" s="11"/>
      <c r="O61" s="11"/>
      <c r="P61" s="11">
        <f>2+4</f>
        <v>6</v>
      </c>
      <c r="Q61" s="116"/>
      <c r="R61" s="100"/>
      <c r="S61" s="81">
        <v>4</v>
      </c>
      <c r="U61" s="97"/>
      <c r="V61" s="97"/>
      <c r="W61" s="97"/>
      <c r="X61" s="97"/>
    </row>
    <row r="62" spans="1:24" hidden="1" x14ac:dyDescent="0.25">
      <c r="A62" s="18">
        <v>53</v>
      </c>
      <c r="B62" s="14" t="s">
        <v>152</v>
      </c>
      <c r="C62" s="15" t="s">
        <v>153</v>
      </c>
      <c r="D62" s="16">
        <f t="shared" si="6"/>
        <v>0.23</v>
      </c>
      <c r="E62" s="16">
        <v>0</v>
      </c>
      <c r="F62" s="16">
        <v>0.23</v>
      </c>
      <c r="G62" s="13">
        <v>5.5</v>
      </c>
      <c r="H62" s="12">
        <f t="shared" si="7"/>
        <v>0</v>
      </c>
      <c r="I62" s="12">
        <f t="shared" si="8"/>
        <v>1265</v>
      </c>
      <c r="J62" s="12">
        <f t="shared" si="9"/>
        <v>1265</v>
      </c>
      <c r="K62" s="13">
        <v>1</v>
      </c>
      <c r="L62" s="13" t="s">
        <v>93</v>
      </c>
      <c r="M62" s="11" t="s">
        <v>154</v>
      </c>
      <c r="N62" s="11"/>
      <c r="O62" s="11"/>
      <c r="P62" s="11"/>
      <c r="Q62" s="116"/>
      <c r="R62" s="100"/>
      <c r="S62" s="81">
        <v>4</v>
      </c>
      <c r="U62" s="97"/>
      <c r="V62" s="97"/>
      <c r="W62" s="97"/>
      <c r="X62" s="97"/>
    </row>
    <row r="63" spans="1:24" hidden="1" x14ac:dyDescent="0.25">
      <c r="A63" s="18">
        <v>54</v>
      </c>
      <c r="B63" s="14" t="s">
        <v>155</v>
      </c>
      <c r="C63" s="15" t="s">
        <v>156</v>
      </c>
      <c r="D63" s="16">
        <f t="shared" si="6"/>
        <v>0.79</v>
      </c>
      <c r="E63" s="16">
        <v>0</v>
      </c>
      <c r="F63" s="16">
        <v>0.79</v>
      </c>
      <c r="G63" s="13">
        <v>5.5</v>
      </c>
      <c r="H63" s="12">
        <f t="shared" si="7"/>
        <v>0</v>
      </c>
      <c r="I63" s="12">
        <f t="shared" si="8"/>
        <v>4345</v>
      </c>
      <c r="J63" s="12">
        <f t="shared" si="9"/>
        <v>4345</v>
      </c>
      <c r="K63" s="13">
        <v>1</v>
      </c>
      <c r="L63" s="13" t="s">
        <v>93</v>
      </c>
      <c r="M63" s="11"/>
      <c r="N63" s="11"/>
      <c r="O63" s="11"/>
      <c r="P63" s="11"/>
      <c r="Q63" s="116"/>
      <c r="R63" s="100"/>
      <c r="S63" s="81">
        <v>4</v>
      </c>
      <c r="U63" s="97"/>
      <c r="V63" s="97"/>
      <c r="W63" s="97"/>
      <c r="X63" s="97"/>
    </row>
    <row r="64" spans="1:24" hidden="1" x14ac:dyDescent="0.25">
      <c r="A64" s="18">
        <v>55</v>
      </c>
      <c r="B64" s="14" t="s">
        <v>157</v>
      </c>
      <c r="C64" s="15" t="s">
        <v>158</v>
      </c>
      <c r="D64" s="16">
        <f t="shared" si="6"/>
        <v>0.71</v>
      </c>
      <c r="E64" s="16">
        <v>0</v>
      </c>
      <c r="F64" s="16">
        <v>0.71</v>
      </c>
      <c r="G64" s="13">
        <v>5.5</v>
      </c>
      <c r="H64" s="12">
        <f t="shared" si="7"/>
        <v>0</v>
      </c>
      <c r="I64" s="12">
        <f t="shared" si="8"/>
        <v>3905</v>
      </c>
      <c r="J64" s="12">
        <f t="shared" si="9"/>
        <v>3905</v>
      </c>
      <c r="K64" s="13">
        <v>1</v>
      </c>
      <c r="L64" s="13" t="s">
        <v>93</v>
      </c>
      <c r="M64" s="11" t="s">
        <v>159</v>
      </c>
      <c r="N64" s="11"/>
      <c r="O64" s="11"/>
      <c r="P64" s="11"/>
      <c r="Q64" s="116"/>
      <c r="R64" s="100"/>
      <c r="S64" s="81">
        <v>4</v>
      </c>
      <c r="U64" s="97"/>
      <c r="V64" s="97"/>
      <c r="W64" s="97"/>
      <c r="X64" s="97"/>
    </row>
    <row r="65" spans="1:24" hidden="1" x14ac:dyDescent="0.25">
      <c r="A65" s="18">
        <v>56</v>
      </c>
      <c r="B65" s="14" t="s">
        <v>160</v>
      </c>
      <c r="C65" s="15" t="s">
        <v>161</v>
      </c>
      <c r="D65" s="16">
        <f t="shared" si="6"/>
        <v>0.58499999999999996</v>
      </c>
      <c r="E65" s="16">
        <v>0</v>
      </c>
      <c r="F65" s="16">
        <v>0.58499999999999996</v>
      </c>
      <c r="G65" s="13">
        <v>5.5</v>
      </c>
      <c r="H65" s="12">
        <f t="shared" si="7"/>
        <v>0</v>
      </c>
      <c r="I65" s="12">
        <f t="shared" si="8"/>
        <v>3217.5</v>
      </c>
      <c r="J65" s="12">
        <f t="shared" si="9"/>
        <v>3217.5</v>
      </c>
      <c r="K65" s="13">
        <v>1</v>
      </c>
      <c r="L65" s="13" t="s">
        <v>93</v>
      </c>
      <c r="M65" s="11" t="s">
        <v>162</v>
      </c>
      <c r="N65" s="11"/>
      <c r="O65" s="11"/>
      <c r="P65" s="11"/>
      <c r="Q65" s="116"/>
      <c r="R65" s="100"/>
      <c r="S65" s="81">
        <v>4</v>
      </c>
      <c r="U65" s="97"/>
      <c r="V65" s="97"/>
      <c r="W65" s="97"/>
      <c r="X65" s="97"/>
    </row>
    <row r="66" spans="1:24" hidden="1" x14ac:dyDescent="0.25">
      <c r="A66" s="18">
        <v>57</v>
      </c>
      <c r="B66" s="14" t="s">
        <v>163</v>
      </c>
      <c r="C66" s="15" t="s">
        <v>164</v>
      </c>
      <c r="D66" s="16">
        <f t="shared" si="6"/>
        <v>0.89700000000000002</v>
      </c>
      <c r="E66" s="16">
        <v>0.16500000000000001</v>
      </c>
      <c r="F66" s="16">
        <v>0.73199999999999998</v>
      </c>
      <c r="G66" s="13">
        <v>5.5</v>
      </c>
      <c r="H66" s="12">
        <f t="shared" si="7"/>
        <v>907.5</v>
      </c>
      <c r="I66" s="12">
        <f t="shared" si="8"/>
        <v>4026</v>
      </c>
      <c r="J66" s="12">
        <f t="shared" si="9"/>
        <v>4933.5</v>
      </c>
      <c r="K66" s="13">
        <v>1</v>
      </c>
      <c r="L66" s="13" t="s">
        <v>93</v>
      </c>
      <c r="M66" s="11"/>
      <c r="N66" s="11"/>
      <c r="O66" s="11"/>
      <c r="P66" s="11">
        <f>2+1</f>
        <v>3</v>
      </c>
      <c r="Q66" s="116"/>
      <c r="R66" s="100"/>
      <c r="S66" s="81">
        <v>4</v>
      </c>
      <c r="U66" s="97"/>
      <c r="V66" s="97"/>
      <c r="W66" s="97"/>
      <c r="X66" s="97"/>
    </row>
    <row r="67" spans="1:24" hidden="1" x14ac:dyDescent="0.25">
      <c r="A67" s="18">
        <v>58</v>
      </c>
      <c r="B67" s="14" t="s">
        <v>165</v>
      </c>
      <c r="C67" s="15" t="s">
        <v>166</v>
      </c>
      <c r="D67" s="16">
        <f t="shared" si="6"/>
        <v>0.63</v>
      </c>
      <c r="E67" s="16">
        <v>0</v>
      </c>
      <c r="F67" s="16">
        <v>0.63</v>
      </c>
      <c r="G67" s="13">
        <v>5.5</v>
      </c>
      <c r="H67" s="12">
        <f t="shared" si="7"/>
        <v>0</v>
      </c>
      <c r="I67" s="12">
        <f t="shared" si="8"/>
        <v>3465</v>
      </c>
      <c r="J67" s="12">
        <f t="shared" si="9"/>
        <v>3465</v>
      </c>
      <c r="K67" s="13">
        <v>1</v>
      </c>
      <c r="L67" s="13" t="s">
        <v>93</v>
      </c>
      <c r="M67" s="11"/>
      <c r="N67" s="11"/>
      <c r="O67" s="11"/>
      <c r="P67" s="11"/>
      <c r="Q67" s="116"/>
      <c r="R67" s="100"/>
      <c r="S67" s="81">
        <v>4</v>
      </c>
      <c r="U67" s="97"/>
      <c r="V67" s="97"/>
      <c r="W67" s="97"/>
      <c r="X67" s="97"/>
    </row>
    <row r="68" spans="1:24" hidden="1" x14ac:dyDescent="0.25">
      <c r="A68" s="18">
        <v>59</v>
      </c>
      <c r="B68" s="14" t="s">
        <v>167</v>
      </c>
      <c r="C68" s="15" t="s">
        <v>168</v>
      </c>
      <c r="D68" s="16">
        <f t="shared" si="6"/>
        <v>0.88100000000000001</v>
      </c>
      <c r="E68" s="16">
        <v>0</v>
      </c>
      <c r="F68" s="16">
        <v>0.88100000000000001</v>
      </c>
      <c r="G68" s="13">
        <v>5.5</v>
      </c>
      <c r="H68" s="12">
        <f t="shared" si="7"/>
        <v>0</v>
      </c>
      <c r="I68" s="12">
        <f t="shared" si="8"/>
        <v>4845.5</v>
      </c>
      <c r="J68" s="12">
        <f t="shared" si="9"/>
        <v>4845.5</v>
      </c>
      <c r="K68" s="13">
        <v>1</v>
      </c>
      <c r="L68" s="13" t="s">
        <v>93</v>
      </c>
      <c r="M68" s="11" t="s">
        <v>169</v>
      </c>
      <c r="N68" s="11"/>
      <c r="O68" s="11"/>
      <c r="P68" s="11"/>
      <c r="Q68" s="116"/>
      <c r="R68" s="100"/>
      <c r="S68" s="81">
        <v>4</v>
      </c>
      <c r="U68" s="97"/>
      <c r="V68" s="97"/>
      <c r="W68" s="97"/>
      <c r="X68" s="97"/>
    </row>
    <row r="69" spans="1:24" hidden="1" x14ac:dyDescent="0.25">
      <c r="A69" s="18">
        <v>60</v>
      </c>
      <c r="B69" s="14" t="s">
        <v>170</v>
      </c>
      <c r="C69" s="15" t="s">
        <v>171</v>
      </c>
      <c r="D69" s="16">
        <f t="shared" si="6"/>
        <v>0.46</v>
      </c>
      <c r="E69" s="16">
        <v>0</v>
      </c>
      <c r="F69" s="16">
        <v>0.46</v>
      </c>
      <c r="G69" s="13">
        <v>5.5</v>
      </c>
      <c r="H69" s="12">
        <f t="shared" si="7"/>
        <v>0</v>
      </c>
      <c r="I69" s="12">
        <f t="shared" si="8"/>
        <v>2530</v>
      </c>
      <c r="J69" s="12">
        <f t="shared" si="9"/>
        <v>2530</v>
      </c>
      <c r="K69" s="13">
        <v>1</v>
      </c>
      <c r="L69" s="13" t="s">
        <v>93</v>
      </c>
      <c r="M69" s="11" t="s">
        <v>172</v>
      </c>
      <c r="N69" s="11"/>
      <c r="O69" s="11"/>
      <c r="P69" s="11">
        <f>1+2</f>
        <v>3</v>
      </c>
      <c r="Q69" s="116"/>
      <c r="R69" s="100"/>
      <c r="S69" s="81">
        <v>4</v>
      </c>
      <c r="U69" s="97"/>
      <c r="V69" s="97"/>
      <c r="W69" s="97"/>
      <c r="X69" s="97"/>
    </row>
    <row r="70" spans="1:24" hidden="1" x14ac:dyDescent="0.25">
      <c r="A70" s="18">
        <v>61</v>
      </c>
      <c r="B70" s="14" t="s">
        <v>173</v>
      </c>
      <c r="C70" s="15" t="s">
        <v>174</v>
      </c>
      <c r="D70" s="16">
        <f t="shared" si="6"/>
        <v>1.18</v>
      </c>
      <c r="E70" s="16">
        <v>0</v>
      </c>
      <c r="F70" s="16">
        <v>1.18</v>
      </c>
      <c r="G70" s="13">
        <v>5.5</v>
      </c>
      <c r="H70" s="12">
        <f t="shared" si="7"/>
        <v>0</v>
      </c>
      <c r="I70" s="12">
        <f t="shared" si="8"/>
        <v>6490</v>
      </c>
      <c r="J70" s="12">
        <f t="shared" si="9"/>
        <v>6490</v>
      </c>
      <c r="K70" s="13">
        <v>1</v>
      </c>
      <c r="L70" s="13" t="s">
        <v>93</v>
      </c>
      <c r="M70" s="11" t="s">
        <v>175</v>
      </c>
      <c r="N70" s="11"/>
      <c r="O70" s="11"/>
      <c r="P70" s="11"/>
      <c r="Q70" s="116"/>
      <c r="R70" s="100"/>
      <c r="S70" s="81">
        <v>4</v>
      </c>
      <c r="U70" s="97"/>
      <c r="V70" s="97"/>
      <c r="W70" s="97"/>
      <c r="X70" s="97"/>
    </row>
    <row r="71" spans="1:24" hidden="1" x14ac:dyDescent="0.25">
      <c r="A71" s="18">
        <v>62</v>
      </c>
      <c r="B71" s="14" t="s">
        <v>176</v>
      </c>
      <c r="C71" s="15" t="s">
        <v>177</v>
      </c>
      <c r="D71" s="16">
        <f t="shared" si="6"/>
        <v>0.84</v>
      </c>
      <c r="E71" s="16">
        <v>0</v>
      </c>
      <c r="F71" s="16">
        <v>0.84</v>
      </c>
      <c r="G71" s="13">
        <v>5.5</v>
      </c>
      <c r="H71" s="12">
        <f t="shared" si="7"/>
        <v>0</v>
      </c>
      <c r="I71" s="12">
        <f t="shared" si="8"/>
        <v>4620</v>
      </c>
      <c r="J71" s="12">
        <f t="shared" si="9"/>
        <v>4620</v>
      </c>
      <c r="K71" s="13">
        <v>1</v>
      </c>
      <c r="L71" s="13" t="s">
        <v>93</v>
      </c>
      <c r="M71" s="11" t="s">
        <v>178</v>
      </c>
      <c r="N71" s="11"/>
      <c r="O71" s="11"/>
      <c r="P71" s="11">
        <f>1+2+2</f>
        <v>5</v>
      </c>
      <c r="Q71" s="116"/>
      <c r="R71" s="100"/>
      <c r="S71" s="81">
        <v>4</v>
      </c>
      <c r="U71" s="97"/>
      <c r="V71" s="97"/>
      <c r="W71" s="97"/>
      <c r="X71" s="97"/>
    </row>
    <row r="72" spans="1:24" hidden="1" x14ac:dyDescent="0.25">
      <c r="A72" s="18">
        <v>63</v>
      </c>
      <c r="B72" s="14" t="s">
        <v>179</v>
      </c>
      <c r="C72" s="15" t="s">
        <v>180</v>
      </c>
      <c r="D72" s="16">
        <f t="shared" si="6"/>
        <v>0.72</v>
      </c>
      <c r="E72" s="16">
        <v>0</v>
      </c>
      <c r="F72" s="16">
        <v>0.72</v>
      </c>
      <c r="G72" s="13">
        <v>5.5</v>
      </c>
      <c r="H72" s="12">
        <f t="shared" si="7"/>
        <v>0</v>
      </c>
      <c r="I72" s="12">
        <f t="shared" si="8"/>
        <v>3960</v>
      </c>
      <c r="J72" s="12">
        <f t="shared" si="9"/>
        <v>3960</v>
      </c>
      <c r="K72" s="13">
        <v>1</v>
      </c>
      <c r="L72" s="13" t="s">
        <v>93</v>
      </c>
      <c r="M72" s="11"/>
      <c r="N72" s="11"/>
      <c r="O72" s="11"/>
      <c r="P72" s="11">
        <f>1+3</f>
        <v>4</v>
      </c>
      <c r="Q72" s="116"/>
      <c r="R72" s="100"/>
      <c r="S72" s="81">
        <v>4</v>
      </c>
      <c r="U72" s="97"/>
      <c r="V72" s="97"/>
      <c r="W72" s="97"/>
      <c r="X72" s="97"/>
    </row>
    <row r="73" spans="1:24" hidden="1" x14ac:dyDescent="0.25">
      <c r="A73" s="18">
        <v>64</v>
      </c>
      <c r="B73" s="14" t="s">
        <v>181</v>
      </c>
      <c r="C73" s="15" t="s">
        <v>182</v>
      </c>
      <c r="D73" s="16">
        <f t="shared" si="6"/>
        <v>1.7569999999999999</v>
      </c>
      <c r="E73" s="16">
        <v>1.7569999999999999</v>
      </c>
      <c r="F73" s="16">
        <v>0</v>
      </c>
      <c r="G73" s="13">
        <v>5.5</v>
      </c>
      <c r="H73" s="12">
        <f t="shared" si="7"/>
        <v>9663.5</v>
      </c>
      <c r="I73" s="12">
        <f t="shared" si="8"/>
        <v>0</v>
      </c>
      <c r="J73" s="12">
        <f t="shared" si="9"/>
        <v>9663.5</v>
      </c>
      <c r="K73" s="13">
        <v>1</v>
      </c>
      <c r="L73" s="13" t="s">
        <v>123</v>
      </c>
      <c r="M73" s="11" t="s">
        <v>183</v>
      </c>
      <c r="N73" s="11"/>
      <c r="O73" s="11"/>
      <c r="P73" s="11">
        <f>2+2+3+1+5+3</f>
        <v>16</v>
      </c>
      <c r="Q73" s="116"/>
      <c r="R73" s="100"/>
      <c r="S73" s="81">
        <v>4</v>
      </c>
      <c r="U73" s="97"/>
      <c r="V73" s="97"/>
      <c r="W73" s="97"/>
      <c r="X73" s="97"/>
    </row>
    <row r="74" spans="1:24" hidden="1" x14ac:dyDescent="0.25">
      <c r="A74" s="18">
        <v>65</v>
      </c>
      <c r="B74" s="14" t="s">
        <v>184</v>
      </c>
      <c r="C74" s="15" t="s">
        <v>185</v>
      </c>
      <c r="D74" s="16">
        <f t="shared" si="6"/>
        <v>1.7</v>
      </c>
      <c r="E74" s="16">
        <v>0</v>
      </c>
      <c r="F74" s="16">
        <v>1.7</v>
      </c>
      <c r="G74" s="13">
        <v>5.5</v>
      </c>
      <c r="H74" s="12">
        <f t="shared" si="7"/>
        <v>0</v>
      </c>
      <c r="I74" s="12">
        <f t="shared" si="8"/>
        <v>9350</v>
      </c>
      <c r="J74" s="12">
        <f t="shared" si="9"/>
        <v>9350</v>
      </c>
      <c r="K74" s="13">
        <v>1</v>
      </c>
      <c r="L74" s="13" t="s">
        <v>93</v>
      </c>
      <c r="M74" s="11" t="s">
        <v>186</v>
      </c>
      <c r="N74" s="11"/>
      <c r="O74" s="11">
        <f>1</f>
        <v>1</v>
      </c>
      <c r="P74" s="11">
        <v>3</v>
      </c>
      <c r="Q74" s="116"/>
      <c r="R74" s="100"/>
      <c r="S74" s="81">
        <v>4</v>
      </c>
      <c r="U74" s="97"/>
      <c r="V74" s="97"/>
      <c r="W74" s="97"/>
      <c r="X74" s="97"/>
    </row>
    <row r="75" spans="1:24" hidden="1" x14ac:dyDescent="0.25">
      <c r="A75" s="18">
        <v>66</v>
      </c>
      <c r="B75" s="14" t="s">
        <v>187</v>
      </c>
      <c r="C75" s="15" t="s">
        <v>188</v>
      </c>
      <c r="D75" s="16">
        <f t="shared" si="6"/>
        <v>0.59</v>
      </c>
      <c r="E75" s="16">
        <v>0</v>
      </c>
      <c r="F75" s="16">
        <v>0.59</v>
      </c>
      <c r="G75" s="13">
        <v>5.5</v>
      </c>
      <c r="H75" s="12">
        <f t="shared" si="7"/>
        <v>0</v>
      </c>
      <c r="I75" s="12">
        <f t="shared" si="8"/>
        <v>3245</v>
      </c>
      <c r="J75" s="12">
        <f t="shared" si="9"/>
        <v>3245</v>
      </c>
      <c r="K75" s="13">
        <v>1</v>
      </c>
      <c r="L75" s="13" t="s">
        <v>93</v>
      </c>
      <c r="M75" s="11"/>
      <c r="N75" s="11"/>
      <c r="O75" s="11"/>
      <c r="P75" s="11"/>
      <c r="Q75" s="116"/>
      <c r="R75" s="100"/>
      <c r="S75" s="81">
        <v>4</v>
      </c>
      <c r="U75" s="97"/>
      <c r="V75" s="97"/>
      <c r="W75" s="97"/>
      <c r="X75" s="97"/>
    </row>
    <row r="76" spans="1:24" hidden="1" x14ac:dyDescent="0.25">
      <c r="A76" s="18">
        <v>67</v>
      </c>
      <c r="B76" s="14" t="s">
        <v>189</v>
      </c>
      <c r="C76" s="15" t="s">
        <v>190</v>
      </c>
      <c r="D76" s="16">
        <f t="shared" si="6"/>
        <v>0.78500000000000003</v>
      </c>
      <c r="E76" s="16">
        <v>0</v>
      </c>
      <c r="F76" s="16">
        <v>0.78500000000000003</v>
      </c>
      <c r="G76" s="13">
        <v>5.5</v>
      </c>
      <c r="H76" s="12">
        <f t="shared" si="7"/>
        <v>0</v>
      </c>
      <c r="I76" s="12">
        <f t="shared" si="8"/>
        <v>4317.5</v>
      </c>
      <c r="J76" s="12">
        <f t="shared" si="9"/>
        <v>4317.5</v>
      </c>
      <c r="K76" s="13">
        <v>1</v>
      </c>
      <c r="L76" s="13" t="s">
        <v>93</v>
      </c>
      <c r="M76" s="11"/>
      <c r="N76" s="11"/>
      <c r="O76" s="11"/>
      <c r="P76" s="11"/>
      <c r="Q76" s="116"/>
      <c r="R76" s="100"/>
      <c r="S76" s="81">
        <v>4</v>
      </c>
      <c r="U76" s="97"/>
      <c r="V76" s="97"/>
      <c r="W76" s="97"/>
      <c r="X76" s="97"/>
    </row>
    <row r="77" spans="1:24" hidden="1" x14ac:dyDescent="0.25">
      <c r="A77" s="18">
        <v>68</v>
      </c>
      <c r="B77" s="14" t="s">
        <v>191</v>
      </c>
      <c r="C77" s="15" t="s">
        <v>192</v>
      </c>
      <c r="D77" s="16">
        <f t="shared" si="6"/>
        <v>2.0150000000000001</v>
      </c>
      <c r="E77" s="16">
        <v>0</v>
      </c>
      <c r="F77" s="16">
        <v>2.0150000000000001</v>
      </c>
      <c r="G77" s="13">
        <v>5.5</v>
      </c>
      <c r="H77" s="12">
        <f t="shared" si="7"/>
        <v>0</v>
      </c>
      <c r="I77" s="12">
        <f t="shared" si="8"/>
        <v>11082.500000000002</v>
      </c>
      <c r="J77" s="12">
        <f t="shared" si="9"/>
        <v>11082.500000000002</v>
      </c>
      <c r="K77" s="13">
        <v>1</v>
      </c>
      <c r="L77" s="13" t="s">
        <v>93</v>
      </c>
      <c r="M77" s="11"/>
      <c r="N77" s="11"/>
      <c r="O77" s="11"/>
      <c r="P77" s="11"/>
      <c r="Q77" s="116"/>
      <c r="R77" s="100"/>
      <c r="S77" s="81">
        <v>4</v>
      </c>
      <c r="U77" s="97"/>
      <c r="V77" s="97"/>
      <c r="W77" s="97"/>
      <c r="X77" s="97"/>
    </row>
    <row r="78" spans="1:24" hidden="1" x14ac:dyDescent="0.25">
      <c r="A78" s="18">
        <v>69</v>
      </c>
      <c r="B78" s="14" t="s">
        <v>193</v>
      </c>
      <c r="C78" s="15" t="s">
        <v>194</v>
      </c>
      <c r="D78" s="16">
        <f t="shared" si="6"/>
        <v>0.34200000000000003</v>
      </c>
      <c r="E78" s="16">
        <v>0</v>
      </c>
      <c r="F78" s="16">
        <v>0.34200000000000003</v>
      </c>
      <c r="G78" s="13">
        <v>5.5</v>
      </c>
      <c r="H78" s="12">
        <f t="shared" si="7"/>
        <v>0</v>
      </c>
      <c r="I78" s="12">
        <f t="shared" si="8"/>
        <v>1881</v>
      </c>
      <c r="J78" s="12">
        <f t="shared" si="9"/>
        <v>1881</v>
      </c>
      <c r="K78" s="13">
        <v>1</v>
      </c>
      <c r="L78" s="13" t="s">
        <v>93</v>
      </c>
      <c r="M78" s="11" t="s">
        <v>195</v>
      </c>
      <c r="N78" s="11"/>
      <c r="O78" s="11"/>
      <c r="P78" s="11">
        <v>1</v>
      </c>
      <c r="Q78" s="116"/>
      <c r="R78" s="100"/>
      <c r="S78" s="81">
        <v>4</v>
      </c>
      <c r="U78" s="97"/>
      <c r="V78" s="97"/>
      <c r="W78" s="97"/>
      <c r="X78" s="97"/>
    </row>
    <row r="79" spans="1:24" ht="15" hidden="1" customHeight="1" x14ac:dyDescent="0.25">
      <c r="A79" s="18">
        <v>70</v>
      </c>
      <c r="B79" s="14" t="s">
        <v>196</v>
      </c>
      <c r="C79" s="15" t="s">
        <v>197</v>
      </c>
      <c r="D79" s="16">
        <f t="shared" si="6"/>
        <v>1.23</v>
      </c>
      <c r="E79" s="16">
        <v>0</v>
      </c>
      <c r="F79" s="16">
        <v>1.23</v>
      </c>
      <c r="G79" s="13">
        <v>5.5</v>
      </c>
      <c r="H79" s="12">
        <f t="shared" si="7"/>
        <v>0</v>
      </c>
      <c r="I79" s="12">
        <f t="shared" si="8"/>
        <v>6765</v>
      </c>
      <c r="J79" s="12">
        <f t="shared" si="9"/>
        <v>6765</v>
      </c>
      <c r="K79" s="13">
        <v>1</v>
      </c>
      <c r="L79" s="13" t="s">
        <v>93</v>
      </c>
      <c r="M79" s="11" t="s">
        <v>198</v>
      </c>
      <c r="N79" s="11"/>
      <c r="O79" s="11"/>
      <c r="P79" s="11">
        <f>5+1+6</f>
        <v>12</v>
      </c>
      <c r="Q79" s="116"/>
      <c r="R79" s="100"/>
      <c r="S79" s="81">
        <v>4</v>
      </c>
      <c r="U79" s="97"/>
      <c r="V79" s="97"/>
      <c r="W79" s="97"/>
      <c r="X79" s="97"/>
    </row>
    <row r="80" spans="1:24" hidden="1" x14ac:dyDescent="0.25">
      <c r="A80" s="18">
        <v>71</v>
      </c>
      <c r="B80" s="14" t="s">
        <v>199</v>
      </c>
      <c r="C80" s="15" t="s">
        <v>200</v>
      </c>
      <c r="D80" s="16">
        <f t="shared" si="6"/>
        <v>0.55400000000000005</v>
      </c>
      <c r="E80" s="16">
        <v>0</v>
      </c>
      <c r="F80" s="16">
        <v>0.55400000000000005</v>
      </c>
      <c r="G80" s="13">
        <v>5.5</v>
      </c>
      <c r="H80" s="12">
        <f t="shared" si="7"/>
        <v>0</v>
      </c>
      <c r="I80" s="12">
        <f t="shared" si="8"/>
        <v>3047</v>
      </c>
      <c r="J80" s="12">
        <f t="shared" si="9"/>
        <v>3047</v>
      </c>
      <c r="K80" s="13">
        <v>1</v>
      </c>
      <c r="L80" s="13" t="s">
        <v>93</v>
      </c>
      <c r="M80" s="11" t="s">
        <v>201</v>
      </c>
      <c r="N80" s="11"/>
      <c r="O80" s="11"/>
      <c r="P80" s="11"/>
      <c r="Q80" s="116"/>
      <c r="R80" s="100"/>
      <c r="S80" s="81">
        <v>4</v>
      </c>
      <c r="U80" s="97"/>
      <c r="V80" s="97"/>
      <c r="W80" s="97"/>
      <c r="X80" s="97"/>
    </row>
    <row r="81" spans="1:24" hidden="1" x14ac:dyDescent="0.25">
      <c r="A81" s="18">
        <v>72</v>
      </c>
      <c r="B81" s="14" t="s">
        <v>202</v>
      </c>
      <c r="C81" s="15" t="s">
        <v>203</v>
      </c>
      <c r="D81" s="16">
        <f t="shared" si="6"/>
        <v>0.45200000000000001</v>
      </c>
      <c r="E81" s="16">
        <v>0</v>
      </c>
      <c r="F81" s="16">
        <v>0.45200000000000001</v>
      </c>
      <c r="G81" s="13">
        <v>5.5</v>
      </c>
      <c r="H81" s="12">
        <f t="shared" si="7"/>
        <v>0</v>
      </c>
      <c r="I81" s="12">
        <f t="shared" si="8"/>
        <v>2486</v>
      </c>
      <c r="J81" s="12">
        <f t="shared" si="9"/>
        <v>2486</v>
      </c>
      <c r="K81" s="13">
        <v>1</v>
      </c>
      <c r="L81" s="13" t="s">
        <v>93</v>
      </c>
      <c r="M81" s="11" t="s">
        <v>204</v>
      </c>
      <c r="N81" s="11"/>
      <c r="O81" s="11"/>
      <c r="P81" s="11"/>
      <c r="Q81" s="116"/>
      <c r="R81" s="100"/>
      <c r="S81" s="81">
        <v>4</v>
      </c>
      <c r="U81" s="97"/>
      <c r="V81" s="97"/>
      <c r="W81" s="97"/>
      <c r="X81" s="97"/>
    </row>
    <row r="82" spans="1:24" hidden="1" x14ac:dyDescent="0.25">
      <c r="A82" s="18">
        <v>73</v>
      </c>
      <c r="B82" s="14" t="s">
        <v>205</v>
      </c>
      <c r="C82" s="15" t="s">
        <v>206</v>
      </c>
      <c r="D82" s="16">
        <f t="shared" si="6"/>
        <v>0.82500000000000007</v>
      </c>
      <c r="E82" s="16">
        <v>0.68500000000000005</v>
      </c>
      <c r="F82" s="16">
        <v>0.14000000000000001</v>
      </c>
      <c r="G82" s="13">
        <v>5.5</v>
      </c>
      <c r="H82" s="12">
        <f t="shared" si="7"/>
        <v>3767.5</v>
      </c>
      <c r="I82" s="12">
        <f t="shared" si="8"/>
        <v>770</v>
      </c>
      <c r="J82" s="12">
        <f t="shared" si="9"/>
        <v>4537.5</v>
      </c>
      <c r="K82" s="13">
        <v>1</v>
      </c>
      <c r="L82" s="13" t="s">
        <v>123</v>
      </c>
      <c r="M82" s="11" t="s">
        <v>207</v>
      </c>
      <c r="N82" s="11"/>
      <c r="O82" s="11"/>
      <c r="P82" s="11">
        <f>1+1+1</f>
        <v>3</v>
      </c>
      <c r="Q82" s="116"/>
      <c r="R82" s="100"/>
      <c r="S82" s="81">
        <v>4</v>
      </c>
      <c r="U82" s="97"/>
      <c r="V82" s="97"/>
      <c r="W82" s="97"/>
      <c r="X82" s="97"/>
    </row>
    <row r="83" spans="1:24" hidden="1" x14ac:dyDescent="0.25">
      <c r="A83" s="18">
        <v>74</v>
      </c>
      <c r="B83" s="14" t="s">
        <v>208</v>
      </c>
      <c r="C83" s="15" t="s">
        <v>209</v>
      </c>
      <c r="D83" s="16">
        <f t="shared" si="6"/>
        <v>0.155</v>
      </c>
      <c r="E83" s="16">
        <v>0</v>
      </c>
      <c r="F83" s="16">
        <v>0.155</v>
      </c>
      <c r="G83" s="13">
        <v>5.5</v>
      </c>
      <c r="H83" s="12">
        <f t="shared" si="7"/>
        <v>0</v>
      </c>
      <c r="I83" s="12">
        <f t="shared" si="8"/>
        <v>852.5</v>
      </c>
      <c r="J83" s="12">
        <f t="shared" si="9"/>
        <v>852.5</v>
      </c>
      <c r="K83" s="13">
        <v>1</v>
      </c>
      <c r="L83" s="13" t="s">
        <v>93</v>
      </c>
      <c r="M83" s="11"/>
      <c r="N83" s="11"/>
      <c r="O83" s="11"/>
      <c r="P83" s="11"/>
      <c r="Q83" s="116"/>
      <c r="R83" s="100"/>
      <c r="S83" s="81">
        <v>4</v>
      </c>
      <c r="U83" s="97"/>
      <c r="V83" s="97"/>
      <c r="W83" s="97"/>
      <c r="X83" s="97"/>
    </row>
    <row r="84" spans="1:24" hidden="1" x14ac:dyDescent="0.25">
      <c r="A84" s="18">
        <v>75</v>
      </c>
      <c r="B84" s="14" t="s">
        <v>210</v>
      </c>
      <c r="C84" s="15" t="s">
        <v>211</v>
      </c>
      <c r="D84" s="16">
        <f t="shared" si="6"/>
        <v>0.46400000000000002</v>
      </c>
      <c r="E84" s="16">
        <v>0</v>
      </c>
      <c r="F84" s="16">
        <v>0.46400000000000002</v>
      </c>
      <c r="G84" s="13">
        <v>5.5</v>
      </c>
      <c r="H84" s="12">
        <f t="shared" si="7"/>
        <v>0</v>
      </c>
      <c r="I84" s="12">
        <f t="shared" si="8"/>
        <v>2552</v>
      </c>
      <c r="J84" s="12">
        <f t="shared" si="9"/>
        <v>2552</v>
      </c>
      <c r="K84" s="13">
        <v>1</v>
      </c>
      <c r="L84" s="13" t="s">
        <v>93</v>
      </c>
      <c r="M84" s="11"/>
      <c r="N84" s="11"/>
      <c r="O84" s="11"/>
      <c r="P84" s="11"/>
      <c r="Q84" s="116"/>
      <c r="R84" s="100"/>
      <c r="S84" s="81">
        <v>4</v>
      </c>
      <c r="U84" s="97"/>
      <c r="V84" s="97"/>
      <c r="W84" s="97"/>
      <c r="X84" s="97"/>
    </row>
    <row r="85" spans="1:24" ht="15.75" hidden="1" thickBot="1" x14ac:dyDescent="0.3">
      <c r="A85" s="18">
        <v>76</v>
      </c>
      <c r="B85" s="14" t="s">
        <v>212</v>
      </c>
      <c r="C85" s="15" t="s">
        <v>213</v>
      </c>
      <c r="D85" s="16">
        <f t="shared" si="6"/>
        <v>0.1</v>
      </c>
      <c r="E85" s="16">
        <v>0</v>
      </c>
      <c r="F85" s="16">
        <v>0.1</v>
      </c>
      <c r="G85" s="13">
        <v>5.5</v>
      </c>
      <c r="H85" s="12">
        <f t="shared" si="7"/>
        <v>0</v>
      </c>
      <c r="I85" s="12">
        <f t="shared" si="8"/>
        <v>550</v>
      </c>
      <c r="J85" s="12">
        <f t="shared" si="9"/>
        <v>550</v>
      </c>
      <c r="K85" s="13">
        <v>1</v>
      </c>
      <c r="L85" s="13" t="s">
        <v>93</v>
      </c>
      <c r="M85" s="11"/>
      <c r="N85" s="11"/>
      <c r="O85" s="11"/>
      <c r="P85" s="11"/>
      <c r="Q85" s="116"/>
      <c r="R85" s="100"/>
      <c r="S85" s="81">
        <v>4</v>
      </c>
      <c r="U85" s="97"/>
      <c r="V85" s="97"/>
      <c r="W85" s="97"/>
      <c r="X85" s="97"/>
    </row>
    <row r="86" spans="1:24" ht="15.75" hidden="1" thickBot="1" x14ac:dyDescent="0.3">
      <c r="A86" s="18"/>
      <c r="B86" s="45" t="s">
        <v>214</v>
      </c>
      <c r="C86" s="46"/>
      <c r="D86" s="47">
        <f>SUM(D41:D85)</f>
        <v>46.501000000000005</v>
      </c>
      <c r="E86" s="47"/>
      <c r="F86" s="47"/>
      <c r="G86" s="48"/>
      <c r="H86" s="48"/>
      <c r="I86" s="48"/>
      <c r="J86" s="48"/>
      <c r="K86" s="48"/>
      <c r="L86" s="48"/>
      <c r="M86" s="48"/>
      <c r="N86" s="49"/>
      <c r="O86" s="50"/>
      <c r="P86" s="50"/>
      <c r="Q86" s="116"/>
      <c r="R86" s="101"/>
      <c r="S86" s="81">
        <v>4</v>
      </c>
      <c r="T86" s="3">
        <f>SUM(E41:F85)</f>
        <v>46.501000000000005</v>
      </c>
      <c r="U86" s="97"/>
      <c r="V86" s="97"/>
      <c r="W86" s="97"/>
      <c r="X86" s="97"/>
    </row>
    <row r="87" spans="1:24" ht="38.25" hidden="1" x14ac:dyDescent="0.25">
      <c r="A87" s="18">
        <v>77</v>
      </c>
      <c r="B87" s="14" t="s">
        <v>215</v>
      </c>
      <c r="C87" s="15" t="s">
        <v>216</v>
      </c>
      <c r="D87" s="17">
        <f>SUM(E87:F87)</f>
        <v>1</v>
      </c>
      <c r="E87" s="17">
        <v>0</v>
      </c>
      <c r="F87" s="17">
        <v>1</v>
      </c>
      <c r="G87" s="13">
        <v>5.5</v>
      </c>
      <c r="H87" s="12">
        <f t="shared" si="7"/>
        <v>0</v>
      </c>
      <c r="I87" s="12">
        <f t="shared" si="8"/>
        <v>5500</v>
      </c>
      <c r="J87" s="12">
        <f t="shared" si="9"/>
        <v>5500</v>
      </c>
      <c r="K87" s="13">
        <v>1</v>
      </c>
      <c r="L87" s="13" t="s">
        <v>93</v>
      </c>
      <c r="M87" s="11" t="s">
        <v>217</v>
      </c>
      <c r="N87" s="11" t="s">
        <v>606</v>
      </c>
      <c r="O87" s="11"/>
      <c r="P87" s="11"/>
      <c r="Q87" s="116"/>
      <c r="R87" s="99" t="s">
        <v>637</v>
      </c>
      <c r="S87" s="81">
        <v>4</v>
      </c>
      <c r="U87" s="97"/>
      <c r="V87" s="97"/>
      <c r="W87" s="97"/>
      <c r="X87" s="97"/>
    </row>
    <row r="88" spans="1:24" hidden="1" x14ac:dyDescent="0.25">
      <c r="A88" s="18">
        <v>78</v>
      </c>
      <c r="B88" s="14" t="s">
        <v>218</v>
      </c>
      <c r="C88" s="15" t="s">
        <v>219</v>
      </c>
      <c r="D88" s="17">
        <f t="shared" ref="D88:D101" si="10">SUM(E88:F88)</f>
        <v>0.24</v>
      </c>
      <c r="E88" s="17">
        <v>0</v>
      </c>
      <c r="F88" s="17">
        <v>0.24</v>
      </c>
      <c r="G88" s="13">
        <v>5.5</v>
      </c>
      <c r="H88" s="12">
        <f t="shared" si="7"/>
        <v>0</v>
      </c>
      <c r="I88" s="12">
        <f t="shared" si="8"/>
        <v>1320</v>
      </c>
      <c r="J88" s="12">
        <f t="shared" si="9"/>
        <v>1320</v>
      </c>
      <c r="K88" s="13">
        <v>1</v>
      </c>
      <c r="L88" s="13" t="s">
        <v>93</v>
      </c>
      <c r="M88" s="11"/>
      <c r="N88" s="11"/>
      <c r="O88" s="11"/>
      <c r="P88" s="11"/>
      <c r="Q88" s="116"/>
      <c r="R88" s="100"/>
      <c r="S88" s="81">
        <v>4</v>
      </c>
      <c r="U88" s="97"/>
      <c r="V88" s="97"/>
      <c r="W88" s="97"/>
      <c r="X88" s="97"/>
    </row>
    <row r="89" spans="1:24" hidden="1" x14ac:dyDescent="0.25">
      <c r="A89" s="18">
        <v>79</v>
      </c>
      <c r="B89" s="14" t="s">
        <v>220</v>
      </c>
      <c r="C89" s="15" t="s">
        <v>221</v>
      </c>
      <c r="D89" s="17">
        <f t="shared" si="10"/>
        <v>1.17</v>
      </c>
      <c r="E89" s="17">
        <v>0</v>
      </c>
      <c r="F89" s="17">
        <v>1.17</v>
      </c>
      <c r="G89" s="13">
        <v>5.5</v>
      </c>
      <c r="H89" s="12">
        <f t="shared" si="7"/>
        <v>0</v>
      </c>
      <c r="I89" s="12">
        <f t="shared" si="8"/>
        <v>6435</v>
      </c>
      <c r="J89" s="12">
        <f t="shared" si="9"/>
        <v>6435</v>
      </c>
      <c r="K89" s="13">
        <v>1</v>
      </c>
      <c r="L89" s="13" t="s">
        <v>93</v>
      </c>
      <c r="M89" s="11"/>
      <c r="N89" s="11"/>
      <c r="O89" s="11"/>
      <c r="P89" s="11"/>
      <c r="Q89" s="116"/>
      <c r="R89" s="100"/>
      <c r="S89" s="81">
        <v>4</v>
      </c>
      <c r="U89" s="97"/>
      <c r="V89" s="97"/>
      <c r="W89" s="97"/>
      <c r="X89" s="97"/>
    </row>
    <row r="90" spans="1:24" hidden="1" x14ac:dyDescent="0.25">
      <c r="A90" s="18">
        <v>80</v>
      </c>
      <c r="B90" s="14" t="s">
        <v>222</v>
      </c>
      <c r="C90" s="15" t="s">
        <v>223</v>
      </c>
      <c r="D90" s="17">
        <f t="shared" si="10"/>
        <v>0.53500000000000003</v>
      </c>
      <c r="E90" s="17">
        <v>0</v>
      </c>
      <c r="F90" s="17">
        <v>0.53500000000000003</v>
      </c>
      <c r="G90" s="13">
        <v>5.5</v>
      </c>
      <c r="H90" s="12">
        <f t="shared" si="7"/>
        <v>0</v>
      </c>
      <c r="I90" s="12">
        <f t="shared" si="8"/>
        <v>2942.5</v>
      </c>
      <c r="J90" s="12">
        <f t="shared" si="9"/>
        <v>2942.5</v>
      </c>
      <c r="K90" s="13">
        <v>1</v>
      </c>
      <c r="L90" s="13" t="s">
        <v>93</v>
      </c>
      <c r="M90" s="11"/>
      <c r="N90" s="11"/>
      <c r="O90" s="11"/>
      <c r="P90" s="11"/>
      <c r="Q90" s="116"/>
      <c r="R90" s="100"/>
      <c r="S90" s="81">
        <v>4</v>
      </c>
      <c r="U90" s="97"/>
      <c r="V90" s="97"/>
      <c r="W90" s="97"/>
      <c r="X90" s="97"/>
    </row>
    <row r="91" spans="1:24" hidden="1" x14ac:dyDescent="0.25">
      <c r="A91" s="18">
        <v>81</v>
      </c>
      <c r="B91" s="14" t="s">
        <v>224</v>
      </c>
      <c r="C91" s="15" t="s">
        <v>225</v>
      </c>
      <c r="D91" s="17">
        <f t="shared" si="10"/>
        <v>0.58499999999999996</v>
      </c>
      <c r="E91" s="17">
        <v>0</v>
      </c>
      <c r="F91" s="17">
        <v>0.58499999999999996</v>
      </c>
      <c r="G91" s="13">
        <v>5.5</v>
      </c>
      <c r="H91" s="12">
        <f t="shared" si="7"/>
        <v>0</v>
      </c>
      <c r="I91" s="12">
        <f t="shared" si="8"/>
        <v>3217.5</v>
      </c>
      <c r="J91" s="12">
        <f t="shared" si="9"/>
        <v>3217.5</v>
      </c>
      <c r="K91" s="13">
        <v>1</v>
      </c>
      <c r="L91" s="13" t="s">
        <v>93</v>
      </c>
      <c r="M91" s="11"/>
      <c r="N91" s="11"/>
      <c r="O91" s="11"/>
      <c r="P91" s="11"/>
      <c r="Q91" s="116"/>
      <c r="R91" s="100"/>
      <c r="S91" s="81">
        <v>4</v>
      </c>
      <c r="U91" s="97"/>
      <c r="V91" s="97"/>
      <c r="W91" s="97"/>
      <c r="X91" s="97"/>
    </row>
    <row r="92" spans="1:24" hidden="1" x14ac:dyDescent="0.25">
      <c r="A92" s="18">
        <v>82</v>
      </c>
      <c r="B92" s="14" t="s">
        <v>226</v>
      </c>
      <c r="C92" s="15" t="s">
        <v>227</v>
      </c>
      <c r="D92" s="17">
        <f t="shared" si="10"/>
        <v>0.66200000000000003</v>
      </c>
      <c r="E92" s="17">
        <v>0</v>
      </c>
      <c r="F92" s="17">
        <v>0.66200000000000003</v>
      </c>
      <c r="G92" s="13">
        <v>5.5</v>
      </c>
      <c r="H92" s="12">
        <f t="shared" si="7"/>
        <v>0</v>
      </c>
      <c r="I92" s="12">
        <f t="shared" si="8"/>
        <v>3641</v>
      </c>
      <c r="J92" s="12">
        <f t="shared" si="9"/>
        <v>3641</v>
      </c>
      <c r="K92" s="13">
        <v>1</v>
      </c>
      <c r="L92" s="13" t="s">
        <v>93</v>
      </c>
      <c r="M92" s="11"/>
      <c r="N92" s="11"/>
      <c r="O92" s="11"/>
      <c r="P92" s="11"/>
      <c r="Q92" s="116"/>
      <c r="R92" s="100"/>
      <c r="S92" s="81">
        <v>4</v>
      </c>
      <c r="U92" s="97"/>
      <c r="V92" s="97"/>
      <c r="W92" s="97"/>
      <c r="X92" s="97"/>
    </row>
    <row r="93" spans="1:24" hidden="1" x14ac:dyDescent="0.25">
      <c r="A93" s="18">
        <v>83</v>
      </c>
      <c r="B93" s="14" t="s">
        <v>228</v>
      </c>
      <c r="C93" s="15" t="s">
        <v>229</v>
      </c>
      <c r="D93" s="17">
        <f t="shared" si="10"/>
        <v>0.35499999999999998</v>
      </c>
      <c r="E93" s="17">
        <v>0</v>
      </c>
      <c r="F93" s="17">
        <v>0.35499999999999998</v>
      </c>
      <c r="G93" s="13">
        <v>5.5</v>
      </c>
      <c r="H93" s="12">
        <f t="shared" si="7"/>
        <v>0</v>
      </c>
      <c r="I93" s="12">
        <f t="shared" si="8"/>
        <v>1952.5</v>
      </c>
      <c r="J93" s="12">
        <f t="shared" si="9"/>
        <v>1952.5</v>
      </c>
      <c r="K93" s="13">
        <v>1</v>
      </c>
      <c r="L93" s="13" t="s">
        <v>93</v>
      </c>
      <c r="M93" s="11"/>
      <c r="N93" s="11"/>
      <c r="O93" s="11"/>
      <c r="P93" s="11"/>
      <c r="Q93" s="116"/>
      <c r="R93" s="100"/>
      <c r="S93" s="81">
        <v>4</v>
      </c>
      <c r="U93" s="97"/>
      <c r="V93" s="97"/>
      <c r="W93" s="97"/>
      <c r="X93" s="97"/>
    </row>
    <row r="94" spans="1:24" hidden="1" x14ac:dyDescent="0.25">
      <c r="A94" s="18">
        <v>84</v>
      </c>
      <c r="B94" s="14" t="s">
        <v>230</v>
      </c>
      <c r="C94" s="15" t="s">
        <v>231</v>
      </c>
      <c r="D94" s="17">
        <f t="shared" si="10"/>
        <v>0.38300000000000001</v>
      </c>
      <c r="E94" s="17">
        <v>0</v>
      </c>
      <c r="F94" s="17">
        <v>0.38300000000000001</v>
      </c>
      <c r="G94" s="13">
        <v>5.5</v>
      </c>
      <c r="H94" s="12">
        <f t="shared" si="7"/>
        <v>0</v>
      </c>
      <c r="I94" s="12">
        <f t="shared" si="8"/>
        <v>2106.5</v>
      </c>
      <c r="J94" s="12">
        <f t="shared" si="9"/>
        <v>2106.5</v>
      </c>
      <c r="K94" s="13">
        <v>1</v>
      </c>
      <c r="L94" s="13" t="s">
        <v>93</v>
      </c>
      <c r="M94" s="11"/>
      <c r="N94" s="11"/>
      <c r="O94" s="11"/>
      <c r="P94" s="11"/>
      <c r="Q94" s="116"/>
      <c r="R94" s="100"/>
      <c r="S94" s="81">
        <v>4</v>
      </c>
      <c r="U94" s="97"/>
      <c r="V94" s="97"/>
      <c r="W94" s="97"/>
      <c r="X94" s="97"/>
    </row>
    <row r="95" spans="1:24" hidden="1" x14ac:dyDescent="0.25">
      <c r="A95" s="18">
        <v>85</v>
      </c>
      <c r="B95" s="14" t="s">
        <v>232</v>
      </c>
      <c r="C95" s="15" t="s">
        <v>233</v>
      </c>
      <c r="D95" s="17">
        <f t="shared" si="10"/>
        <v>0.255</v>
      </c>
      <c r="E95" s="17">
        <v>0</v>
      </c>
      <c r="F95" s="17">
        <v>0.255</v>
      </c>
      <c r="G95" s="13">
        <v>5.5</v>
      </c>
      <c r="H95" s="12">
        <f t="shared" si="7"/>
        <v>0</v>
      </c>
      <c r="I95" s="12">
        <f t="shared" si="8"/>
        <v>1402.5</v>
      </c>
      <c r="J95" s="12">
        <f t="shared" si="9"/>
        <v>1402.5</v>
      </c>
      <c r="K95" s="13">
        <v>1</v>
      </c>
      <c r="L95" s="13" t="s">
        <v>93</v>
      </c>
      <c r="M95" s="11"/>
      <c r="N95" s="11"/>
      <c r="O95" s="11"/>
      <c r="P95" s="11"/>
      <c r="Q95" s="116"/>
      <c r="R95" s="100"/>
      <c r="S95" s="81">
        <v>4</v>
      </c>
      <c r="U95" s="97"/>
      <c r="V95" s="97"/>
      <c r="W95" s="97"/>
      <c r="X95" s="97"/>
    </row>
    <row r="96" spans="1:24" ht="15" hidden="1" customHeight="1" x14ac:dyDescent="0.25">
      <c r="A96" s="18">
        <v>86</v>
      </c>
      <c r="B96" s="14" t="s">
        <v>234</v>
      </c>
      <c r="C96" s="15" t="s">
        <v>235</v>
      </c>
      <c r="D96" s="17">
        <f t="shared" si="10"/>
        <v>0.74</v>
      </c>
      <c r="E96" s="17">
        <v>0.35499999999999998</v>
      </c>
      <c r="F96" s="17">
        <v>0.38500000000000001</v>
      </c>
      <c r="G96" s="13">
        <v>5.5</v>
      </c>
      <c r="H96" s="12">
        <f t="shared" si="7"/>
        <v>1952.5</v>
      </c>
      <c r="I96" s="12">
        <f t="shared" si="8"/>
        <v>2117.5</v>
      </c>
      <c r="J96" s="12">
        <f t="shared" si="9"/>
        <v>4070</v>
      </c>
      <c r="K96" s="13">
        <v>1</v>
      </c>
      <c r="L96" s="13" t="s">
        <v>93</v>
      </c>
      <c r="M96" s="11" t="s">
        <v>236</v>
      </c>
      <c r="N96" s="11"/>
      <c r="O96" s="11"/>
      <c r="P96" s="11"/>
      <c r="Q96" s="116"/>
      <c r="R96" s="100"/>
      <c r="S96" s="81">
        <v>4</v>
      </c>
      <c r="U96" s="97"/>
      <c r="V96" s="97"/>
      <c r="W96" s="97"/>
      <c r="X96" s="97"/>
    </row>
    <row r="97" spans="1:24" hidden="1" x14ac:dyDescent="0.25">
      <c r="A97" s="18">
        <v>87</v>
      </c>
      <c r="B97" s="14" t="s">
        <v>237</v>
      </c>
      <c r="C97" s="15" t="s">
        <v>238</v>
      </c>
      <c r="D97" s="17">
        <f t="shared" si="10"/>
        <v>0.56999999999999995</v>
      </c>
      <c r="E97" s="17">
        <v>0</v>
      </c>
      <c r="F97" s="17">
        <v>0.56999999999999995</v>
      </c>
      <c r="G97" s="13">
        <v>5.5</v>
      </c>
      <c r="H97" s="12">
        <f t="shared" si="7"/>
        <v>0</v>
      </c>
      <c r="I97" s="12">
        <f t="shared" si="8"/>
        <v>3135</v>
      </c>
      <c r="J97" s="12">
        <f t="shared" si="9"/>
        <v>3135</v>
      </c>
      <c r="K97" s="13">
        <v>1</v>
      </c>
      <c r="L97" s="13" t="s">
        <v>93</v>
      </c>
      <c r="M97" s="11"/>
      <c r="N97" s="11"/>
      <c r="O97" s="11"/>
      <c r="P97" s="11"/>
      <c r="Q97" s="116"/>
      <c r="R97" s="100"/>
      <c r="S97" s="81">
        <v>4</v>
      </c>
      <c r="U97" s="97"/>
      <c r="V97" s="97"/>
      <c r="W97" s="97"/>
      <c r="X97" s="97"/>
    </row>
    <row r="98" spans="1:24" hidden="1" x14ac:dyDescent="0.25">
      <c r="A98" s="18">
        <v>88</v>
      </c>
      <c r="B98" s="14" t="s">
        <v>239</v>
      </c>
      <c r="C98" s="15" t="s">
        <v>240</v>
      </c>
      <c r="D98" s="17">
        <f t="shared" si="10"/>
        <v>0.59499999999999997</v>
      </c>
      <c r="E98" s="17">
        <v>0</v>
      </c>
      <c r="F98" s="17">
        <v>0.59499999999999997</v>
      </c>
      <c r="G98" s="13">
        <v>5.5</v>
      </c>
      <c r="H98" s="12">
        <f t="shared" si="7"/>
        <v>0</v>
      </c>
      <c r="I98" s="12">
        <f t="shared" si="8"/>
        <v>3272.5</v>
      </c>
      <c r="J98" s="12">
        <f t="shared" si="9"/>
        <v>3272.5</v>
      </c>
      <c r="K98" s="13">
        <v>1</v>
      </c>
      <c r="L98" s="13" t="s">
        <v>93</v>
      </c>
      <c r="M98" s="11" t="s">
        <v>241</v>
      </c>
      <c r="N98" s="11"/>
      <c r="O98" s="11"/>
      <c r="P98" s="11"/>
      <c r="Q98" s="116"/>
      <c r="R98" s="100"/>
      <c r="S98" s="81">
        <v>4</v>
      </c>
      <c r="U98" s="97"/>
      <c r="V98" s="97"/>
      <c r="W98" s="97"/>
      <c r="X98" s="97"/>
    </row>
    <row r="99" spans="1:24" hidden="1" x14ac:dyDescent="0.25">
      <c r="A99" s="18">
        <v>89</v>
      </c>
      <c r="B99" s="14" t="s">
        <v>242</v>
      </c>
      <c r="C99" s="15" t="s">
        <v>243</v>
      </c>
      <c r="D99" s="17">
        <f t="shared" si="10"/>
        <v>0.122</v>
      </c>
      <c r="E99" s="17">
        <v>0</v>
      </c>
      <c r="F99" s="17">
        <v>0.122</v>
      </c>
      <c r="G99" s="13">
        <v>5.5</v>
      </c>
      <c r="H99" s="12">
        <f t="shared" si="7"/>
        <v>0</v>
      </c>
      <c r="I99" s="12">
        <f t="shared" si="8"/>
        <v>671</v>
      </c>
      <c r="J99" s="12">
        <f t="shared" si="9"/>
        <v>671</v>
      </c>
      <c r="K99" s="13">
        <v>1</v>
      </c>
      <c r="L99" s="13" t="s">
        <v>93</v>
      </c>
      <c r="M99" s="11" t="s">
        <v>244</v>
      </c>
      <c r="N99" s="11"/>
      <c r="O99" s="11"/>
      <c r="P99" s="11"/>
      <c r="Q99" s="116"/>
      <c r="R99" s="100"/>
      <c r="S99" s="81">
        <v>4</v>
      </c>
      <c r="U99" s="97"/>
      <c r="V99" s="97"/>
      <c r="W99" s="97"/>
      <c r="X99" s="97"/>
    </row>
    <row r="100" spans="1:24" hidden="1" x14ac:dyDescent="0.25">
      <c r="A100" s="18">
        <v>90</v>
      </c>
      <c r="B100" s="14" t="s">
        <v>245</v>
      </c>
      <c r="C100" s="15" t="s">
        <v>246</v>
      </c>
      <c r="D100" s="17">
        <f t="shared" si="10"/>
        <v>2.1</v>
      </c>
      <c r="E100" s="17">
        <v>0</v>
      </c>
      <c r="F100" s="17">
        <v>2.1</v>
      </c>
      <c r="G100" s="13">
        <v>5.5</v>
      </c>
      <c r="H100" s="12">
        <f t="shared" si="7"/>
        <v>0</v>
      </c>
      <c r="I100" s="12">
        <f t="shared" si="8"/>
        <v>11550</v>
      </c>
      <c r="J100" s="12">
        <f t="shared" si="9"/>
        <v>11550</v>
      </c>
      <c r="K100" s="13">
        <v>1</v>
      </c>
      <c r="L100" s="13" t="s">
        <v>93</v>
      </c>
      <c r="M100" s="11"/>
      <c r="N100" s="11"/>
      <c r="O100" s="11"/>
      <c r="P100" s="11"/>
      <c r="Q100" s="116"/>
      <c r="R100" s="100"/>
      <c r="S100" s="81">
        <v>4</v>
      </c>
      <c r="U100" s="97"/>
      <c r="V100" s="97"/>
      <c r="W100" s="97"/>
      <c r="X100" s="97"/>
    </row>
    <row r="101" spans="1:24" ht="26.25" hidden="1" thickBot="1" x14ac:dyDescent="0.3">
      <c r="A101" s="18">
        <v>91</v>
      </c>
      <c r="B101" s="14" t="s">
        <v>247</v>
      </c>
      <c r="C101" s="15" t="s">
        <v>248</v>
      </c>
      <c r="D101" s="17">
        <f t="shared" si="10"/>
        <v>0.32500000000000001</v>
      </c>
      <c r="E101" s="17">
        <v>0</v>
      </c>
      <c r="F101" s="17">
        <v>0.32500000000000001</v>
      </c>
      <c r="G101" s="13">
        <v>5.5</v>
      </c>
      <c r="H101" s="12">
        <f t="shared" si="7"/>
        <v>0</v>
      </c>
      <c r="I101" s="12">
        <f t="shared" si="8"/>
        <v>1787.5</v>
      </c>
      <c r="J101" s="12">
        <f t="shared" si="9"/>
        <v>1787.5</v>
      </c>
      <c r="K101" s="13">
        <v>1</v>
      </c>
      <c r="L101" s="13" t="s">
        <v>93</v>
      </c>
      <c r="M101" s="11" t="s">
        <v>249</v>
      </c>
      <c r="N101" s="11"/>
      <c r="O101" s="11"/>
      <c r="P101" s="11"/>
      <c r="Q101" s="116"/>
      <c r="R101" s="100"/>
      <c r="S101" s="81">
        <v>4</v>
      </c>
      <c r="U101" s="97"/>
      <c r="V101" s="97"/>
      <c r="W101" s="97"/>
      <c r="X101" s="97"/>
    </row>
    <row r="102" spans="1:24" ht="15.75" hidden="1" thickBot="1" x14ac:dyDescent="0.3">
      <c r="A102" s="18"/>
      <c r="B102" s="45" t="s">
        <v>214</v>
      </c>
      <c r="C102" s="46"/>
      <c r="D102" s="47">
        <f>SUM(D87:D101)</f>
        <v>9.6370000000000005</v>
      </c>
      <c r="E102" s="47"/>
      <c r="F102" s="47"/>
      <c r="G102" s="48"/>
      <c r="H102" s="48"/>
      <c r="I102" s="48"/>
      <c r="J102" s="48"/>
      <c r="K102" s="48"/>
      <c r="L102" s="48"/>
      <c r="M102" s="48"/>
      <c r="N102" s="49"/>
      <c r="O102" s="50"/>
      <c r="P102" s="50"/>
      <c r="Q102" s="116"/>
      <c r="R102" s="100"/>
      <c r="S102" s="81">
        <v>4</v>
      </c>
      <c r="T102" s="3">
        <f>SUM(E87:F101)</f>
        <v>9.6370000000000005</v>
      </c>
      <c r="U102" s="97"/>
      <c r="V102" s="97"/>
      <c r="W102" s="97"/>
      <c r="X102" s="97"/>
    </row>
    <row r="103" spans="1:24" s="5" customFormat="1" ht="21" hidden="1" customHeight="1" thickBot="1" x14ac:dyDescent="0.3">
      <c r="A103" s="20"/>
      <c r="B103" s="51" t="s">
        <v>250</v>
      </c>
      <c r="C103" s="52"/>
      <c r="D103" s="53">
        <f>D102+D86</f>
        <v>56.138000000000005</v>
      </c>
      <c r="E103" s="53">
        <f>SUM(E41:E101)</f>
        <v>9.7700000000000014</v>
      </c>
      <c r="F103" s="53">
        <f>SUM(F41:F101)</f>
        <v>46.368000000000002</v>
      </c>
      <c r="G103" s="51"/>
      <c r="H103" s="54">
        <f>SUM(H41:H101)</f>
        <v>53735</v>
      </c>
      <c r="I103" s="54">
        <f>SUM(I41:I101)</f>
        <v>255024</v>
      </c>
      <c r="J103" s="54">
        <f>SUM(J41:J101)</f>
        <v>308759</v>
      </c>
      <c r="K103" s="51"/>
      <c r="L103" s="55" t="s">
        <v>589</v>
      </c>
      <c r="M103" s="51"/>
      <c r="N103" s="56"/>
      <c r="O103" s="57"/>
      <c r="P103" s="57"/>
      <c r="Q103" s="116"/>
      <c r="R103" s="101"/>
      <c r="S103" s="81">
        <v>4</v>
      </c>
      <c r="T103" s="7">
        <f>T86+T102</f>
        <v>56.138000000000005</v>
      </c>
      <c r="U103" s="98"/>
      <c r="V103" s="98"/>
      <c r="W103" s="98"/>
      <c r="X103" s="98"/>
    </row>
    <row r="104" spans="1:24" hidden="1" x14ac:dyDescent="0.25">
      <c r="A104" s="18">
        <v>92</v>
      </c>
      <c r="B104" s="14" t="s">
        <v>251</v>
      </c>
      <c r="C104" s="15" t="s">
        <v>252</v>
      </c>
      <c r="D104" s="16">
        <f>SUM(E104:F104)</f>
        <v>0.96699999999999997</v>
      </c>
      <c r="E104" s="16">
        <v>0</v>
      </c>
      <c r="F104" s="16">
        <v>0.96699999999999997</v>
      </c>
      <c r="G104" s="13">
        <v>5.5</v>
      </c>
      <c r="H104" s="12">
        <f>E104*1000*G104</f>
        <v>0</v>
      </c>
      <c r="I104" s="12">
        <f>F104*1000*G104</f>
        <v>5318.5</v>
      </c>
      <c r="J104" s="12">
        <f>SUM(H104:I104)</f>
        <v>5318.5</v>
      </c>
      <c r="K104" s="13">
        <v>1</v>
      </c>
      <c r="L104" s="13" t="s">
        <v>93</v>
      </c>
      <c r="M104" s="11"/>
      <c r="N104" s="11"/>
      <c r="O104" s="11"/>
      <c r="P104" s="11">
        <v>3</v>
      </c>
      <c r="Q104" s="116"/>
      <c r="R104" s="99" t="s">
        <v>638</v>
      </c>
      <c r="S104" s="81">
        <v>4</v>
      </c>
      <c r="U104" s="86">
        <f>E164</f>
        <v>0.27</v>
      </c>
      <c r="V104" s="86">
        <f>H164</f>
        <v>1485</v>
      </c>
      <c r="W104" s="86">
        <f>F164</f>
        <v>39.028999999999996</v>
      </c>
      <c r="X104" s="86">
        <f>I164</f>
        <v>214659.5</v>
      </c>
    </row>
    <row r="105" spans="1:24" ht="15" hidden="1" customHeight="1" x14ac:dyDescent="0.25">
      <c r="A105" s="18">
        <v>93</v>
      </c>
      <c r="B105" s="14" t="s">
        <v>253</v>
      </c>
      <c r="C105" s="15" t="s">
        <v>254</v>
      </c>
      <c r="D105" s="16">
        <f t="shared" ref="D105:D111" si="11">SUM(E105:F105)</f>
        <v>0.98299999999999998</v>
      </c>
      <c r="E105" s="16">
        <v>0</v>
      </c>
      <c r="F105" s="16">
        <v>0.98299999999999998</v>
      </c>
      <c r="G105" s="13">
        <v>5.5</v>
      </c>
      <c r="H105" s="12">
        <f t="shared" ref="H105:H162" si="12">E105*1000*G105</f>
        <v>0</v>
      </c>
      <c r="I105" s="12">
        <f t="shared" ref="I105:I162" si="13">F105*1000*G105</f>
        <v>5406.5</v>
      </c>
      <c r="J105" s="12">
        <f t="shared" ref="J105:J162" si="14">SUM(H105:I105)</f>
        <v>5406.5</v>
      </c>
      <c r="K105" s="13">
        <v>1</v>
      </c>
      <c r="L105" s="13" t="s">
        <v>93</v>
      </c>
      <c r="M105" s="11"/>
      <c r="N105" s="11"/>
      <c r="O105" s="11"/>
      <c r="P105" s="11">
        <v>3</v>
      </c>
      <c r="Q105" s="116"/>
      <c r="R105" s="100"/>
      <c r="S105" s="81">
        <v>4</v>
      </c>
      <c r="U105" s="97"/>
      <c r="V105" s="97"/>
      <c r="W105" s="97"/>
      <c r="X105" s="97"/>
    </row>
    <row r="106" spans="1:24" ht="25.5" hidden="1" x14ac:dyDescent="0.25">
      <c r="A106" s="18">
        <v>94</v>
      </c>
      <c r="B106" s="14" t="s">
        <v>255</v>
      </c>
      <c r="C106" s="15" t="s">
        <v>256</v>
      </c>
      <c r="D106" s="16">
        <f t="shared" si="11"/>
        <v>0.53100000000000003</v>
      </c>
      <c r="E106" s="16">
        <v>0</v>
      </c>
      <c r="F106" s="16">
        <v>0.53100000000000003</v>
      </c>
      <c r="G106" s="13">
        <v>5.5</v>
      </c>
      <c r="H106" s="12">
        <f t="shared" si="12"/>
        <v>0</v>
      </c>
      <c r="I106" s="12">
        <f t="shared" si="13"/>
        <v>2920.5</v>
      </c>
      <c r="J106" s="12">
        <f t="shared" si="14"/>
        <v>2920.5</v>
      </c>
      <c r="K106" s="13">
        <v>1</v>
      </c>
      <c r="L106" s="13" t="s">
        <v>93</v>
      </c>
      <c r="M106" s="11"/>
      <c r="N106" s="11" t="s">
        <v>608</v>
      </c>
      <c r="O106" s="11"/>
      <c r="P106" s="11">
        <v>1</v>
      </c>
      <c r="Q106" s="116"/>
      <c r="R106" s="100"/>
      <c r="S106" s="81">
        <v>4</v>
      </c>
      <c r="U106" s="97"/>
      <c r="V106" s="97"/>
      <c r="W106" s="97"/>
      <c r="X106" s="97"/>
    </row>
    <row r="107" spans="1:24" hidden="1" x14ac:dyDescent="0.25">
      <c r="A107" s="18">
        <v>95</v>
      </c>
      <c r="B107" s="14" t="s">
        <v>257</v>
      </c>
      <c r="C107" s="15" t="s">
        <v>258</v>
      </c>
      <c r="D107" s="16">
        <f t="shared" si="11"/>
        <v>2.4500000000000002</v>
      </c>
      <c r="E107" s="16">
        <v>0</v>
      </c>
      <c r="F107" s="16">
        <f>2.375+0.075</f>
        <v>2.4500000000000002</v>
      </c>
      <c r="G107" s="13">
        <v>5.5</v>
      </c>
      <c r="H107" s="12">
        <f t="shared" si="12"/>
        <v>0</v>
      </c>
      <c r="I107" s="12">
        <f t="shared" si="13"/>
        <v>13475</v>
      </c>
      <c r="J107" s="12">
        <f t="shared" si="14"/>
        <v>13475</v>
      </c>
      <c r="K107" s="13">
        <v>1</v>
      </c>
      <c r="L107" s="13" t="s">
        <v>93</v>
      </c>
      <c r="M107" s="11" t="s">
        <v>259</v>
      </c>
      <c r="N107" s="11"/>
      <c r="O107" s="11"/>
      <c r="P107" s="11">
        <v>7</v>
      </c>
      <c r="Q107" s="116"/>
      <c r="R107" s="100"/>
      <c r="S107" s="81">
        <v>4</v>
      </c>
      <c r="U107" s="97"/>
      <c r="V107" s="97"/>
      <c r="W107" s="97"/>
      <c r="X107" s="97"/>
    </row>
    <row r="108" spans="1:24" hidden="1" x14ac:dyDescent="0.25">
      <c r="A108" s="18">
        <v>96</v>
      </c>
      <c r="B108" s="14" t="s">
        <v>260</v>
      </c>
      <c r="C108" s="15" t="s">
        <v>261</v>
      </c>
      <c r="D108" s="16">
        <f>SUM(E108:F108)</f>
        <v>1.9389999999999998</v>
      </c>
      <c r="E108" s="16">
        <v>0</v>
      </c>
      <c r="F108" s="16">
        <f>1.654+0.085+0.2</f>
        <v>1.9389999999999998</v>
      </c>
      <c r="G108" s="13">
        <v>5.5</v>
      </c>
      <c r="H108" s="12">
        <f t="shared" si="12"/>
        <v>0</v>
      </c>
      <c r="I108" s="12">
        <f t="shared" si="13"/>
        <v>10664.499999999998</v>
      </c>
      <c r="J108" s="12">
        <f t="shared" si="14"/>
        <v>10664.499999999998</v>
      </c>
      <c r="K108" s="13">
        <v>1</v>
      </c>
      <c r="L108" s="13" t="s">
        <v>123</v>
      </c>
      <c r="M108" s="11"/>
      <c r="N108" s="11"/>
      <c r="O108" s="11"/>
      <c r="P108" s="11">
        <v>2</v>
      </c>
      <c r="Q108" s="116"/>
      <c r="R108" s="100"/>
      <c r="S108" s="81">
        <v>4</v>
      </c>
      <c r="U108" s="97"/>
      <c r="V108" s="97"/>
      <c r="W108" s="97"/>
      <c r="X108" s="97"/>
    </row>
    <row r="109" spans="1:24" hidden="1" x14ac:dyDescent="0.25">
      <c r="A109" s="18">
        <v>97</v>
      </c>
      <c r="B109" s="14" t="s">
        <v>262</v>
      </c>
      <c r="C109" s="15" t="s">
        <v>263</v>
      </c>
      <c r="D109" s="16">
        <f t="shared" si="11"/>
        <v>1.7849999999999999</v>
      </c>
      <c r="E109" s="16">
        <v>0.27</v>
      </c>
      <c r="F109" s="16">
        <v>1.5149999999999999</v>
      </c>
      <c r="G109" s="13">
        <v>5.5</v>
      </c>
      <c r="H109" s="12">
        <f t="shared" si="12"/>
        <v>1485</v>
      </c>
      <c r="I109" s="12">
        <f t="shared" si="13"/>
        <v>8332.5</v>
      </c>
      <c r="J109" s="12">
        <f t="shared" si="14"/>
        <v>9817.5</v>
      </c>
      <c r="K109" s="13">
        <v>1</v>
      </c>
      <c r="L109" s="13" t="s">
        <v>123</v>
      </c>
      <c r="M109" s="11" t="s">
        <v>259</v>
      </c>
      <c r="N109" s="11"/>
      <c r="O109" s="11"/>
      <c r="P109" s="11"/>
      <c r="Q109" s="116"/>
      <c r="R109" s="100"/>
      <c r="S109" s="81">
        <v>4</v>
      </c>
      <c r="U109" s="97"/>
      <c r="V109" s="97"/>
      <c r="W109" s="97"/>
      <c r="X109" s="97"/>
    </row>
    <row r="110" spans="1:24" hidden="1" x14ac:dyDescent="0.25">
      <c r="A110" s="18">
        <v>98</v>
      </c>
      <c r="B110" s="14" t="s">
        <v>264</v>
      </c>
      <c r="C110" s="15" t="s">
        <v>265</v>
      </c>
      <c r="D110" s="16">
        <f t="shared" si="11"/>
        <v>2.758</v>
      </c>
      <c r="E110" s="16">
        <v>0</v>
      </c>
      <c r="F110" s="16">
        <v>2.758</v>
      </c>
      <c r="G110" s="13">
        <v>5.5</v>
      </c>
      <c r="H110" s="12">
        <f t="shared" si="12"/>
        <v>0</v>
      </c>
      <c r="I110" s="12">
        <f t="shared" si="13"/>
        <v>15169</v>
      </c>
      <c r="J110" s="12">
        <f t="shared" si="14"/>
        <v>15169</v>
      </c>
      <c r="K110" s="13">
        <v>1</v>
      </c>
      <c r="L110" s="13" t="s">
        <v>93</v>
      </c>
      <c r="M110" s="11" t="s">
        <v>266</v>
      </c>
      <c r="N110" s="11"/>
      <c r="O110" s="11"/>
      <c r="P110" s="11">
        <f>2+6</f>
        <v>8</v>
      </c>
      <c r="Q110" s="116"/>
      <c r="R110" s="100"/>
      <c r="S110" s="81">
        <v>4</v>
      </c>
      <c r="U110" s="97"/>
      <c r="V110" s="97"/>
      <c r="W110" s="97"/>
      <c r="X110" s="97"/>
    </row>
    <row r="111" spans="1:24" ht="15.75" hidden="1" thickBot="1" x14ac:dyDescent="0.3">
      <c r="A111" s="18">
        <v>99</v>
      </c>
      <c r="B111" s="14" t="s">
        <v>267</v>
      </c>
      <c r="C111" s="15" t="s">
        <v>268</v>
      </c>
      <c r="D111" s="16">
        <f t="shared" si="11"/>
        <v>0.53700000000000003</v>
      </c>
      <c r="E111" s="16">
        <v>0</v>
      </c>
      <c r="F111" s="16">
        <v>0.53700000000000003</v>
      </c>
      <c r="G111" s="13">
        <v>5.5</v>
      </c>
      <c r="H111" s="12">
        <f t="shared" si="12"/>
        <v>0</v>
      </c>
      <c r="I111" s="12">
        <f t="shared" si="13"/>
        <v>2953.5</v>
      </c>
      <c r="J111" s="12">
        <f t="shared" si="14"/>
        <v>2953.5</v>
      </c>
      <c r="K111" s="13">
        <v>1</v>
      </c>
      <c r="L111" s="13" t="s">
        <v>93</v>
      </c>
      <c r="M111" s="11"/>
      <c r="N111" s="11"/>
      <c r="O111" s="11"/>
      <c r="P111" s="11"/>
      <c r="Q111" s="116"/>
      <c r="R111" s="100"/>
      <c r="S111" s="81">
        <v>4</v>
      </c>
      <c r="U111" s="97"/>
      <c r="V111" s="97"/>
      <c r="W111" s="97"/>
      <c r="X111" s="97"/>
    </row>
    <row r="112" spans="1:24" ht="15.75" hidden="1" thickBot="1" x14ac:dyDescent="0.3">
      <c r="A112" s="18"/>
      <c r="B112" s="58" t="s">
        <v>214</v>
      </c>
      <c r="C112" s="59"/>
      <c r="D112" s="60">
        <f>SUM(D104:D111)</f>
        <v>11.950000000000001</v>
      </c>
      <c r="E112" s="60"/>
      <c r="F112" s="60"/>
      <c r="G112" s="48"/>
      <c r="H112" s="48"/>
      <c r="I112" s="48"/>
      <c r="J112" s="48"/>
      <c r="K112" s="48"/>
      <c r="L112" s="48"/>
      <c r="M112" s="48"/>
      <c r="N112" s="49"/>
      <c r="O112" s="50"/>
      <c r="P112" s="50"/>
      <c r="Q112" s="116"/>
      <c r="R112" s="101"/>
      <c r="S112" s="81">
        <v>4</v>
      </c>
      <c r="T112" s="3">
        <f>SUM(E104:F111)</f>
        <v>11.950000000000001</v>
      </c>
      <c r="U112" s="97"/>
      <c r="V112" s="97"/>
      <c r="W112" s="97"/>
      <c r="X112" s="97"/>
    </row>
    <row r="113" spans="1:24" ht="15" hidden="1" customHeight="1" x14ac:dyDescent="0.25">
      <c r="A113" s="18">
        <v>100</v>
      </c>
      <c r="B113" s="14" t="s">
        <v>269</v>
      </c>
      <c r="C113" s="15" t="s">
        <v>270</v>
      </c>
      <c r="D113" s="16">
        <f>SUM(E113:F113)</f>
        <v>0.17</v>
      </c>
      <c r="E113" s="16">
        <v>0</v>
      </c>
      <c r="F113" s="16">
        <v>0.17</v>
      </c>
      <c r="G113" s="13">
        <v>5.5</v>
      </c>
      <c r="H113" s="12">
        <f t="shared" si="12"/>
        <v>0</v>
      </c>
      <c r="I113" s="12">
        <f t="shared" si="13"/>
        <v>935</v>
      </c>
      <c r="J113" s="12">
        <f t="shared" si="14"/>
        <v>935</v>
      </c>
      <c r="K113" s="13">
        <v>1</v>
      </c>
      <c r="L113" s="13" t="s">
        <v>93</v>
      </c>
      <c r="M113" s="11"/>
      <c r="N113" s="11"/>
      <c r="O113" s="11"/>
      <c r="P113" s="11">
        <v>1</v>
      </c>
      <c r="Q113" s="116"/>
      <c r="R113" s="99" t="s">
        <v>639</v>
      </c>
      <c r="S113" s="81">
        <v>4</v>
      </c>
      <c r="U113" s="97"/>
      <c r="V113" s="97"/>
      <c r="W113" s="97"/>
      <c r="X113" s="97"/>
    </row>
    <row r="114" spans="1:24" hidden="1" x14ac:dyDescent="0.25">
      <c r="A114" s="18">
        <v>101</v>
      </c>
      <c r="B114" s="14" t="s">
        <v>271</v>
      </c>
      <c r="C114" s="15" t="s">
        <v>272</v>
      </c>
      <c r="D114" s="16">
        <f t="shared" ref="D114:D119" si="15">SUM(E114:F114)</f>
        <v>0.74</v>
      </c>
      <c r="E114" s="16">
        <v>0</v>
      </c>
      <c r="F114" s="16">
        <v>0.74</v>
      </c>
      <c r="G114" s="13">
        <v>5.5</v>
      </c>
      <c r="H114" s="12">
        <f t="shared" si="12"/>
        <v>0</v>
      </c>
      <c r="I114" s="12">
        <f t="shared" si="13"/>
        <v>4070</v>
      </c>
      <c r="J114" s="12">
        <f t="shared" si="14"/>
        <v>4070</v>
      </c>
      <c r="K114" s="13">
        <v>1</v>
      </c>
      <c r="L114" s="13" t="s">
        <v>93</v>
      </c>
      <c r="M114" s="11"/>
      <c r="N114" s="11"/>
      <c r="O114" s="11"/>
      <c r="P114" s="11">
        <v>1</v>
      </c>
      <c r="Q114" s="116"/>
      <c r="R114" s="100"/>
      <c r="S114" s="81">
        <v>4</v>
      </c>
      <c r="U114" s="97"/>
      <c r="V114" s="97"/>
      <c r="W114" s="97"/>
      <c r="X114" s="97"/>
    </row>
    <row r="115" spans="1:24" hidden="1" x14ac:dyDescent="0.25">
      <c r="A115" s="18">
        <v>102</v>
      </c>
      <c r="B115" s="14" t="s">
        <v>273</v>
      </c>
      <c r="C115" s="15" t="s">
        <v>274</v>
      </c>
      <c r="D115" s="16">
        <f t="shared" si="15"/>
        <v>1.2</v>
      </c>
      <c r="E115" s="16">
        <v>0</v>
      </c>
      <c r="F115" s="16">
        <v>1.2</v>
      </c>
      <c r="G115" s="13">
        <v>5.5</v>
      </c>
      <c r="H115" s="12">
        <f t="shared" si="12"/>
        <v>0</v>
      </c>
      <c r="I115" s="12">
        <f t="shared" si="13"/>
        <v>6600</v>
      </c>
      <c r="J115" s="12">
        <f t="shared" si="14"/>
        <v>6600</v>
      </c>
      <c r="K115" s="13">
        <v>1</v>
      </c>
      <c r="L115" s="13" t="s">
        <v>123</v>
      </c>
      <c r="M115" s="11" t="s">
        <v>275</v>
      </c>
      <c r="N115" s="11"/>
      <c r="O115" s="11"/>
      <c r="P115" s="11">
        <f>3+4</f>
        <v>7</v>
      </c>
      <c r="Q115" s="116"/>
      <c r="R115" s="100"/>
      <c r="S115" s="81">
        <v>4</v>
      </c>
      <c r="U115" s="97"/>
      <c r="V115" s="97"/>
      <c r="W115" s="97"/>
      <c r="X115" s="97"/>
    </row>
    <row r="116" spans="1:24" hidden="1" x14ac:dyDescent="0.25">
      <c r="A116" s="18">
        <v>103</v>
      </c>
      <c r="B116" s="14" t="s">
        <v>276</v>
      </c>
      <c r="C116" s="15" t="s">
        <v>277</v>
      </c>
      <c r="D116" s="16">
        <f t="shared" si="15"/>
        <v>0.48</v>
      </c>
      <c r="E116" s="16">
        <v>0</v>
      </c>
      <c r="F116" s="16">
        <v>0.48</v>
      </c>
      <c r="G116" s="13">
        <v>5.5</v>
      </c>
      <c r="H116" s="12">
        <f t="shared" si="12"/>
        <v>0</v>
      </c>
      <c r="I116" s="12">
        <f t="shared" si="13"/>
        <v>2640</v>
      </c>
      <c r="J116" s="12">
        <f t="shared" si="14"/>
        <v>2640</v>
      </c>
      <c r="K116" s="13">
        <v>1</v>
      </c>
      <c r="L116" s="13" t="s">
        <v>93</v>
      </c>
      <c r="M116" s="11"/>
      <c r="N116" s="11"/>
      <c r="O116" s="11"/>
      <c r="P116" s="11"/>
      <c r="Q116" s="116"/>
      <c r="R116" s="100"/>
      <c r="S116" s="81">
        <v>4</v>
      </c>
      <c r="U116" s="97"/>
      <c r="V116" s="97"/>
      <c r="W116" s="97"/>
      <c r="X116" s="97"/>
    </row>
    <row r="117" spans="1:24" ht="15" hidden="1" customHeight="1" x14ac:dyDescent="0.25">
      <c r="A117" s="18">
        <v>104</v>
      </c>
      <c r="B117" s="14" t="s">
        <v>278</v>
      </c>
      <c r="C117" s="15" t="s">
        <v>279</v>
      </c>
      <c r="D117" s="16">
        <f t="shared" si="15"/>
        <v>0.48799999999999999</v>
      </c>
      <c r="E117" s="16">
        <v>0</v>
      </c>
      <c r="F117" s="16">
        <v>0.48799999999999999</v>
      </c>
      <c r="G117" s="13">
        <v>5.5</v>
      </c>
      <c r="H117" s="12">
        <f t="shared" si="12"/>
        <v>0</v>
      </c>
      <c r="I117" s="12">
        <f t="shared" si="13"/>
        <v>2684</v>
      </c>
      <c r="J117" s="12">
        <f t="shared" si="14"/>
        <v>2684</v>
      </c>
      <c r="K117" s="13">
        <v>1</v>
      </c>
      <c r="L117" s="13" t="s">
        <v>93</v>
      </c>
      <c r="M117" s="11"/>
      <c r="N117" s="11"/>
      <c r="O117" s="11"/>
      <c r="P117" s="11"/>
      <c r="Q117" s="116"/>
      <c r="R117" s="100"/>
      <c r="S117" s="81">
        <v>4</v>
      </c>
      <c r="U117" s="97"/>
      <c r="V117" s="97"/>
      <c r="W117" s="97"/>
      <c r="X117" s="97"/>
    </row>
    <row r="118" spans="1:24" hidden="1" x14ac:dyDescent="0.25">
      <c r="A118" s="18">
        <v>105</v>
      </c>
      <c r="B118" s="14" t="s">
        <v>280</v>
      </c>
      <c r="C118" s="15" t="s">
        <v>281</v>
      </c>
      <c r="D118" s="16">
        <f t="shared" si="15"/>
        <v>0.33</v>
      </c>
      <c r="E118" s="16">
        <v>0</v>
      </c>
      <c r="F118" s="16">
        <v>0.33</v>
      </c>
      <c r="G118" s="13">
        <v>5.5</v>
      </c>
      <c r="H118" s="12">
        <f t="shared" si="12"/>
        <v>0</v>
      </c>
      <c r="I118" s="12">
        <f t="shared" si="13"/>
        <v>1815</v>
      </c>
      <c r="J118" s="12">
        <f t="shared" si="14"/>
        <v>1815</v>
      </c>
      <c r="K118" s="13">
        <v>1</v>
      </c>
      <c r="L118" s="13" t="s">
        <v>93</v>
      </c>
      <c r="M118" s="11"/>
      <c r="N118" s="11"/>
      <c r="O118" s="11"/>
      <c r="P118" s="11"/>
      <c r="Q118" s="116"/>
      <c r="R118" s="100"/>
      <c r="S118" s="81">
        <v>4</v>
      </c>
      <c r="U118" s="97"/>
      <c r="V118" s="97"/>
      <c r="W118" s="97"/>
      <c r="X118" s="97"/>
    </row>
    <row r="119" spans="1:24" ht="15.75" hidden="1" thickBot="1" x14ac:dyDescent="0.3">
      <c r="A119" s="18">
        <v>106</v>
      </c>
      <c r="B119" s="14" t="s">
        <v>282</v>
      </c>
      <c r="C119" s="15" t="s">
        <v>283</v>
      </c>
      <c r="D119" s="16">
        <f t="shared" si="15"/>
        <v>0.55000000000000004</v>
      </c>
      <c r="E119" s="16">
        <v>0</v>
      </c>
      <c r="F119" s="16">
        <v>0.55000000000000004</v>
      </c>
      <c r="G119" s="13">
        <v>5.5</v>
      </c>
      <c r="H119" s="12">
        <f t="shared" si="12"/>
        <v>0</v>
      </c>
      <c r="I119" s="12">
        <f t="shared" si="13"/>
        <v>3025</v>
      </c>
      <c r="J119" s="12">
        <f t="shared" si="14"/>
        <v>3025</v>
      </c>
      <c r="K119" s="13">
        <v>1</v>
      </c>
      <c r="L119" s="13" t="s">
        <v>93</v>
      </c>
      <c r="M119" s="11"/>
      <c r="N119" s="11"/>
      <c r="O119" s="11"/>
      <c r="P119" s="11">
        <v>1</v>
      </c>
      <c r="Q119" s="116"/>
      <c r="R119" s="100"/>
      <c r="S119" s="81">
        <v>4</v>
      </c>
      <c r="U119" s="97"/>
      <c r="V119" s="97"/>
      <c r="W119" s="97"/>
      <c r="X119" s="97"/>
    </row>
    <row r="120" spans="1:24" ht="15.75" hidden="1" thickBot="1" x14ac:dyDescent="0.3">
      <c r="A120" s="18"/>
      <c r="B120" s="58" t="s">
        <v>214</v>
      </c>
      <c r="C120" s="59"/>
      <c r="D120" s="60">
        <f>D119+D118+D117+D116+D115+D114+D113</f>
        <v>3.9580000000000002</v>
      </c>
      <c r="E120" s="60"/>
      <c r="F120" s="60"/>
      <c r="G120" s="48"/>
      <c r="H120" s="48"/>
      <c r="I120" s="48"/>
      <c r="J120" s="48"/>
      <c r="K120" s="48"/>
      <c r="L120" s="48"/>
      <c r="M120" s="48"/>
      <c r="N120" s="49"/>
      <c r="O120" s="50"/>
      <c r="P120" s="50"/>
      <c r="Q120" s="116"/>
      <c r="R120" s="101"/>
      <c r="S120" s="81">
        <v>4</v>
      </c>
      <c r="T120" s="3">
        <f>SUM(E113:F119)</f>
        <v>3.9580000000000002</v>
      </c>
      <c r="U120" s="97"/>
      <c r="V120" s="97"/>
      <c r="W120" s="97"/>
      <c r="X120" s="97"/>
    </row>
    <row r="121" spans="1:24" hidden="1" x14ac:dyDescent="0.25">
      <c r="A121" s="18">
        <v>107</v>
      </c>
      <c r="B121" s="14" t="s">
        <v>284</v>
      </c>
      <c r="C121" s="15" t="s">
        <v>285</v>
      </c>
      <c r="D121" s="16">
        <f>SUM(E121:F121)</f>
        <v>0.71</v>
      </c>
      <c r="E121" s="16">
        <v>0</v>
      </c>
      <c r="F121" s="16">
        <v>0.71</v>
      </c>
      <c r="G121" s="13">
        <v>5.5</v>
      </c>
      <c r="H121" s="12">
        <f t="shared" si="12"/>
        <v>0</v>
      </c>
      <c r="I121" s="12">
        <f t="shared" si="13"/>
        <v>3905</v>
      </c>
      <c r="J121" s="12">
        <f t="shared" si="14"/>
        <v>3905</v>
      </c>
      <c r="K121" s="13">
        <v>1</v>
      </c>
      <c r="L121" s="13" t="s">
        <v>93</v>
      </c>
      <c r="M121" s="11" t="s">
        <v>286</v>
      </c>
      <c r="N121" s="11"/>
      <c r="O121" s="11">
        <v>1</v>
      </c>
      <c r="P121" s="11">
        <v>1</v>
      </c>
      <c r="Q121" s="116"/>
      <c r="R121" s="99" t="s">
        <v>640</v>
      </c>
      <c r="S121" s="81">
        <v>4</v>
      </c>
      <c r="T121" s="2"/>
      <c r="U121" s="97"/>
      <c r="V121" s="97"/>
      <c r="W121" s="97"/>
      <c r="X121" s="97"/>
    </row>
    <row r="122" spans="1:24" hidden="1" x14ac:dyDescent="0.25">
      <c r="A122" s="18">
        <v>108</v>
      </c>
      <c r="B122" s="14" t="s">
        <v>287</v>
      </c>
      <c r="C122" s="15" t="s">
        <v>288</v>
      </c>
      <c r="D122" s="16">
        <f t="shared" ref="D122:D123" si="16">SUM(E122:F122)</f>
        <v>0.37</v>
      </c>
      <c r="E122" s="16">
        <v>0</v>
      </c>
      <c r="F122" s="16">
        <v>0.37</v>
      </c>
      <c r="G122" s="13">
        <v>5.5</v>
      </c>
      <c r="H122" s="12">
        <f t="shared" si="12"/>
        <v>0</v>
      </c>
      <c r="I122" s="12">
        <f t="shared" si="13"/>
        <v>2035</v>
      </c>
      <c r="J122" s="12">
        <f t="shared" si="14"/>
        <v>2035</v>
      </c>
      <c r="K122" s="13">
        <v>1</v>
      </c>
      <c r="L122" s="13" t="s">
        <v>93</v>
      </c>
      <c r="M122" s="11" t="s">
        <v>289</v>
      </c>
      <c r="N122" s="11"/>
      <c r="O122" s="11"/>
      <c r="P122" s="11"/>
      <c r="Q122" s="116"/>
      <c r="R122" s="100"/>
      <c r="S122" s="81">
        <v>4</v>
      </c>
      <c r="T122" s="2"/>
      <c r="U122" s="97"/>
      <c r="V122" s="97"/>
      <c r="W122" s="97"/>
      <c r="X122" s="97"/>
    </row>
    <row r="123" spans="1:24" ht="15.75" hidden="1" thickBot="1" x14ac:dyDescent="0.3">
      <c r="A123" s="18">
        <v>109</v>
      </c>
      <c r="B123" s="14" t="s">
        <v>290</v>
      </c>
      <c r="C123" s="15" t="s">
        <v>291</v>
      </c>
      <c r="D123" s="16">
        <f t="shared" si="16"/>
        <v>0.12</v>
      </c>
      <c r="E123" s="16">
        <v>0</v>
      </c>
      <c r="F123" s="16">
        <v>0.12</v>
      </c>
      <c r="G123" s="13">
        <v>5.5</v>
      </c>
      <c r="H123" s="12">
        <f t="shared" si="12"/>
        <v>0</v>
      </c>
      <c r="I123" s="12">
        <f t="shared" si="13"/>
        <v>660</v>
      </c>
      <c r="J123" s="12">
        <f t="shared" si="14"/>
        <v>660</v>
      </c>
      <c r="K123" s="13">
        <v>1</v>
      </c>
      <c r="L123" s="13" t="s">
        <v>93</v>
      </c>
      <c r="M123" s="11" t="s">
        <v>292</v>
      </c>
      <c r="N123" s="11"/>
      <c r="O123" s="11"/>
      <c r="P123" s="11"/>
      <c r="Q123" s="116"/>
      <c r="R123" s="100"/>
      <c r="S123" s="81">
        <v>4</v>
      </c>
      <c r="T123" s="2"/>
      <c r="U123" s="97"/>
      <c r="V123" s="97"/>
      <c r="W123" s="97"/>
      <c r="X123" s="97"/>
    </row>
    <row r="124" spans="1:24" ht="15.75" hidden="1" thickBot="1" x14ac:dyDescent="0.3">
      <c r="A124" s="18"/>
      <c r="B124" s="58" t="s">
        <v>214</v>
      </c>
      <c r="C124" s="59"/>
      <c r="D124" s="60">
        <f>D123+D122+D121</f>
        <v>1.2</v>
      </c>
      <c r="E124" s="60"/>
      <c r="F124" s="60"/>
      <c r="G124" s="48"/>
      <c r="H124" s="48"/>
      <c r="I124" s="48"/>
      <c r="J124" s="48"/>
      <c r="K124" s="48"/>
      <c r="L124" s="48"/>
      <c r="M124" s="48"/>
      <c r="N124" s="49"/>
      <c r="O124" s="50"/>
      <c r="P124" s="50"/>
      <c r="Q124" s="116"/>
      <c r="R124" s="101"/>
      <c r="S124" s="81">
        <v>4</v>
      </c>
      <c r="T124" s="3">
        <f>SUM(E121:F123)</f>
        <v>1.2000000000000002</v>
      </c>
      <c r="U124" s="97"/>
      <c r="V124" s="97"/>
      <c r="W124" s="97"/>
      <c r="X124" s="97"/>
    </row>
    <row r="125" spans="1:24" hidden="1" x14ac:dyDescent="0.25">
      <c r="A125" s="18">
        <v>110</v>
      </c>
      <c r="B125" s="14" t="s">
        <v>293</v>
      </c>
      <c r="C125" s="15" t="s">
        <v>294</v>
      </c>
      <c r="D125" s="16">
        <f>SUM(E125:F125)</f>
        <v>0.37</v>
      </c>
      <c r="E125" s="16">
        <v>0</v>
      </c>
      <c r="F125" s="16">
        <v>0.37</v>
      </c>
      <c r="G125" s="13">
        <v>5.5</v>
      </c>
      <c r="H125" s="12">
        <f t="shared" si="12"/>
        <v>0</v>
      </c>
      <c r="I125" s="12">
        <f t="shared" si="13"/>
        <v>2035</v>
      </c>
      <c r="J125" s="12">
        <f t="shared" si="14"/>
        <v>2035</v>
      </c>
      <c r="K125" s="13">
        <v>1</v>
      </c>
      <c r="L125" s="13" t="s">
        <v>93</v>
      </c>
      <c r="M125" s="11"/>
      <c r="N125" s="11"/>
      <c r="O125" s="11"/>
      <c r="P125" s="11"/>
      <c r="Q125" s="116"/>
      <c r="R125" s="99" t="s">
        <v>641</v>
      </c>
      <c r="S125" s="81">
        <v>4</v>
      </c>
      <c r="T125" s="2"/>
      <c r="U125" s="97"/>
      <c r="V125" s="97"/>
      <c r="W125" s="97"/>
      <c r="X125" s="97"/>
    </row>
    <row r="126" spans="1:24" hidden="1" x14ac:dyDescent="0.25">
      <c r="A126" s="18">
        <v>111</v>
      </c>
      <c r="B126" s="14" t="s">
        <v>295</v>
      </c>
      <c r="C126" s="15" t="s">
        <v>296</v>
      </c>
      <c r="D126" s="16">
        <f t="shared" ref="D126:D133" si="17">SUM(E126:F126)</f>
        <v>0.15</v>
      </c>
      <c r="E126" s="16">
        <v>0</v>
      </c>
      <c r="F126" s="16">
        <v>0.15</v>
      </c>
      <c r="G126" s="13">
        <v>5.5</v>
      </c>
      <c r="H126" s="12">
        <f t="shared" si="12"/>
        <v>0</v>
      </c>
      <c r="I126" s="12">
        <f t="shared" si="13"/>
        <v>825</v>
      </c>
      <c r="J126" s="12">
        <f t="shared" si="14"/>
        <v>825</v>
      </c>
      <c r="K126" s="13">
        <v>1</v>
      </c>
      <c r="L126" s="13" t="s">
        <v>93</v>
      </c>
      <c r="M126" s="11"/>
      <c r="N126" s="11"/>
      <c r="O126" s="11"/>
      <c r="P126" s="11"/>
      <c r="Q126" s="116"/>
      <c r="R126" s="100"/>
      <c r="S126" s="81">
        <v>4</v>
      </c>
      <c r="T126" s="2"/>
      <c r="U126" s="97"/>
      <c r="V126" s="97"/>
      <c r="W126" s="97"/>
      <c r="X126" s="97"/>
    </row>
    <row r="127" spans="1:24" ht="15" hidden="1" customHeight="1" x14ac:dyDescent="0.25">
      <c r="A127" s="18">
        <v>112</v>
      </c>
      <c r="B127" s="14" t="s">
        <v>297</v>
      </c>
      <c r="C127" s="15" t="s">
        <v>298</v>
      </c>
      <c r="D127" s="16">
        <f t="shared" si="17"/>
        <v>0.67</v>
      </c>
      <c r="E127" s="16">
        <v>0</v>
      </c>
      <c r="F127" s="16">
        <v>0.67</v>
      </c>
      <c r="G127" s="13">
        <v>5.5</v>
      </c>
      <c r="H127" s="12">
        <f t="shared" si="12"/>
        <v>0</v>
      </c>
      <c r="I127" s="12">
        <f t="shared" si="13"/>
        <v>3685</v>
      </c>
      <c r="J127" s="12">
        <f t="shared" si="14"/>
        <v>3685</v>
      </c>
      <c r="K127" s="13">
        <v>1</v>
      </c>
      <c r="L127" s="13" t="s">
        <v>93</v>
      </c>
      <c r="M127" s="11"/>
      <c r="N127" s="11"/>
      <c r="O127" s="11"/>
      <c r="P127" s="11">
        <v>1</v>
      </c>
      <c r="Q127" s="116"/>
      <c r="R127" s="100"/>
      <c r="S127" s="81">
        <v>4</v>
      </c>
      <c r="T127" s="2"/>
      <c r="U127" s="97"/>
      <c r="V127" s="97"/>
      <c r="W127" s="97"/>
      <c r="X127" s="97"/>
    </row>
    <row r="128" spans="1:24" hidden="1" x14ac:dyDescent="0.25">
      <c r="A128" s="18">
        <v>113</v>
      </c>
      <c r="B128" s="14" t="s">
        <v>634</v>
      </c>
      <c r="C128" s="15" t="s">
        <v>299</v>
      </c>
      <c r="D128" s="16">
        <f t="shared" si="17"/>
        <v>0.51</v>
      </c>
      <c r="E128" s="16">
        <v>0</v>
      </c>
      <c r="F128" s="16">
        <v>0.51</v>
      </c>
      <c r="G128" s="13">
        <v>5.5</v>
      </c>
      <c r="H128" s="12">
        <f t="shared" si="12"/>
        <v>0</v>
      </c>
      <c r="I128" s="12">
        <f t="shared" si="13"/>
        <v>2805</v>
      </c>
      <c r="J128" s="12">
        <f t="shared" si="14"/>
        <v>2805</v>
      </c>
      <c r="K128" s="13">
        <v>1</v>
      </c>
      <c r="L128" s="13" t="s">
        <v>93</v>
      </c>
      <c r="M128" s="11"/>
      <c r="N128" s="11"/>
      <c r="O128" s="11"/>
      <c r="P128" s="11">
        <v>1</v>
      </c>
      <c r="Q128" s="116"/>
      <c r="R128" s="100"/>
      <c r="S128" s="81">
        <v>4</v>
      </c>
      <c r="T128" s="2"/>
      <c r="U128" s="97"/>
      <c r="V128" s="97"/>
      <c r="W128" s="97"/>
      <c r="X128" s="97"/>
    </row>
    <row r="129" spans="1:24" hidden="1" x14ac:dyDescent="0.25">
      <c r="A129" s="18">
        <v>114</v>
      </c>
      <c r="B129" s="14" t="s">
        <v>300</v>
      </c>
      <c r="C129" s="15" t="s">
        <v>301</v>
      </c>
      <c r="D129" s="16">
        <f t="shared" si="17"/>
        <v>0.3</v>
      </c>
      <c r="E129" s="16">
        <v>0</v>
      </c>
      <c r="F129" s="16">
        <v>0.3</v>
      </c>
      <c r="G129" s="13">
        <v>5.5</v>
      </c>
      <c r="H129" s="12">
        <f t="shared" si="12"/>
        <v>0</v>
      </c>
      <c r="I129" s="12">
        <f t="shared" si="13"/>
        <v>1650</v>
      </c>
      <c r="J129" s="12">
        <f t="shared" si="14"/>
        <v>1650</v>
      </c>
      <c r="K129" s="13">
        <v>1</v>
      </c>
      <c r="L129" s="13" t="s">
        <v>93</v>
      </c>
      <c r="M129" s="11"/>
      <c r="N129" s="11"/>
      <c r="O129" s="11"/>
      <c r="P129" s="11"/>
      <c r="Q129" s="116"/>
      <c r="R129" s="100"/>
      <c r="S129" s="81">
        <v>4</v>
      </c>
      <c r="T129" s="2"/>
      <c r="U129" s="97"/>
      <c r="V129" s="97"/>
      <c r="W129" s="97"/>
      <c r="X129" s="97"/>
    </row>
    <row r="130" spans="1:24" hidden="1" x14ac:dyDescent="0.25">
      <c r="A130" s="18">
        <v>115</v>
      </c>
      <c r="B130" s="14" t="s">
        <v>302</v>
      </c>
      <c r="C130" s="15" t="s">
        <v>303</v>
      </c>
      <c r="D130" s="16">
        <f t="shared" si="17"/>
        <v>1.2</v>
      </c>
      <c r="E130" s="16">
        <v>0</v>
      </c>
      <c r="F130" s="16">
        <v>1.2</v>
      </c>
      <c r="G130" s="13">
        <v>5.5</v>
      </c>
      <c r="H130" s="12">
        <f t="shared" si="12"/>
        <v>0</v>
      </c>
      <c r="I130" s="12">
        <f t="shared" si="13"/>
        <v>6600</v>
      </c>
      <c r="J130" s="12">
        <f t="shared" si="14"/>
        <v>6600</v>
      </c>
      <c r="K130" s="13">
        <v>1</v>
      </c>
      <c r="L130" s="13" t="s">
        <v>123</v>
      </c>
      <c r="M130" s="11"/>
      <c r="N130" s="11"/>
      <c r="O130" s="11"/>
      <c r="P130" s="11">
        <f>1+1</f>
        <v>2</v>
      </c>
      <c r="Q130" s="116"/>
      <c r="R130" s="100"/>
      <c r="S130" s="81">
        <v>4</v>
      </c>
      <c r="T130" s="2"/>
      <c r="U130" s="97"/>
      <c r="V130" s="97"/>
      <c r="W130" s="97"/>
      <c r="X130" s="97"/>
    </row>
    <row r="131" spans="1:24" hidden="1" x14ac:dyDescent="0.25">
      <c r="A131" s="18">
        <v>116</v>
      </c>
      <c r="B131" s="14" t="s">
        <v>304</v>
      </c>
      <c r="C131" s="15" t="s">
        <v>305</v>
      </c>
      <c r="D131" s="16">
        <f t="shared" si="17"/>
        <v>1.53</v>
      </c>
      <c r="E131" s="16">
        <v>0</v>
      </c>
      <c r="F131" s="16">
        <v>1.53</v>
      </c>
      <c r="G131" s="13">
        <v>5.5</v>
      </c>
      <c r="H131" s="12">
        <f t="shared" si="12"/>
        <v>0</v>
      </c>
      <c r="I131" s="12">
        <f t="shared" si="13"/>
        <v>8415</v>
      </c>
      <c r="J131" s="12">
        <f t="shared" si="14"/>
        <v>8415</v>
      </c>
      <c r="K131" s="13">
        <v>1</v>
      </c>
      <c r="L131" s="13" t="s">
        <v>93</v>
      </c>
      <c r="M131" s="11"/>
      <c r="N131" s="11"/>
      <c r="O131" s="11"/>
      <c r="P131" s="11">
        <v>1</v>
      </c>
      <c r="Q131" s="116"/>
      <c r="R131" s="100"/>
      <c r="S131" s="81">
        <v>4</v>
      </c>
      <c r="T131" s="2"/>
      <c r="U131" s="97"/>
      <c r="V131" s="97"/>
      <c r="W131" s="97"/>
      <c r="X131" s="97"/>
    </row>
    <row r="132" spans="1:24" hidden="1" x14ac:dyDescent="0.25">
      <c r="A132" s="18">
        <v>117</v>
      </c>
      <c r="B132" s="14" t="s">
        <v>306</v>
      </c>
      <c r="C132" s="15" t="s">
        <v>307</v>
      </c>
      <c r="D132" s="16">
        <f t="shared" si="17"/>
        <v>0.215</v>
      </c>
      <c r="E132" s="16">
        <v>0</v>
      </c>
      <c r="F132" s="16">
        <v>0.215</v>
      </c>
      <c r="G132" s="13">
        <v>5.5</v>
      </c>
      <c r="H132" s="12">
        <f t="shared" si="12"/>
        <v>0</v>
      </c>
      <c r="I132" s="12">
        <f t="shared" si="13"/>
        <v>1182.5</v>
      </c>
      <c r="J132" s="12">
        <f t="shared" si="14"/>
        <v>1182.5</v>
      </c>
      <c r="K132" s="13">
        <v>1</v>
      </c>
      <c r="L132" s="13" t="s">
        <v>93</v>
      </c>
      <c r="M132" s="11"/>
      <c r="N132" s="11"/>
      <c r="O132" s="11"/>
      <c r="P132" s="11"/>
      <c r="Q132" s="116"/>
      <c r="R132" s="100"/>
      <c r="S132" s="81">
        <v>4</v>
      </c>
      <c r="T132" s="2"/>
      <c r="U132" s="97"/>
      <c r="V132" s="97"/>
      <c r="W132" s="97"/>
      <c r="X132" s="97"/>
    </row>
    <row r="133" spans="1:24" ht="15" hidden="1" customHeight="1" thickBot="1" x14ac:dyDescent="0.3">
      <c r="A133" s="18">
        <v>118</v>
      </c>
      <c r="B133" s="14" t="s">
        <v>308</v>
      </c>
      <c r="C133" s="15" t="s">
        <v>309</v>
      </c>
      <c r="D133" s="16">
        <f t="shared" si="17"/>
        <v>0.45600000000000002</v>
      </c>
      <c r="E133" s="16">
        <v>0</v>
      </c>
      <c r="F133" s="16">
        <v>0.45600000000000002</v>
      </c>
      <c r="G133" s="13">
        <v>5.5</v>
      </c>
      <c r="H133" s="12">
        <f t="shared" si="12"/>
        <v>0</v>
      </c>
      <c r="I133" s="12">
        <f t="shared" si="13"/>
        <v>2508</v>
      </c>
      <c r="J133" s="12">
        <f t="shared" si="14"/>
        <v>2508</v>
      </c>
      <c r="K133" s="13">
        <v>1</v>
      </c>
      <c r="L133" s="13" t="s">
        <v>93</v>
      </c>
      <c r="M133" s="11"/>
      <c r="N133" s="11"/>
      <c r="O133" s="11"/>
      <c r="P133" s="11">
        <v>1</v>
      </c>
      <c r="Q133" s="116"/>
      <c r="R133" s="100"/>
      <c r="S133" s="81">
        <v>4</v>
      </c>
      <c r="T133" s="2"/>
      <c r="U133" s="97"/>
      <c r="V133" s="97"/>
      <c r="W133" s="97"/>
      <c r="X133" s="97"/>
    </row>
    <row r="134" spans="1:24" ht="15.75" hidden="1" thickBot="1" x14ac:dyDescent="0.3">
      <c r="A134" s="18"/>
      <c r="B134" s="58" t="s">
        <v>214</v>
      </c>
      <c r="C134" s="59"/>
      <c r="D134" s="60">
        <f>D133+D132+D131+D130+D129+D128+D127+D126+D125</f>
        <v>5.4009999999999998</v>
      </c>
      <c r="E134" s="60"/>
      <c r="F134" s="60"/>
      <c r="G134" s="48"/>
      <c r="H134" s="48"/>
      <c r="I134" s="48"/>
      <c r="J134" s="48"/>
      <c r="K134" s="48"/>
      <c r="L134" s="48"/>
      <c r="M134" s="48"/>
      <c r="N134" s="49"/>
      <c r="O134" s="50"/>
      <c r="P134" s="50"/>
      <c r="Q134" s="116"/>
      <c r="R134" s="101"/>
      <c r="S134" s="81">
        <v>4</v>
      </c>
      <c r="T134" s="3">
        <f>SUM(E125:F133)</f>
        <v>5.4010000000000007</v>
      </c>
      <c r="U134" s="97"/>
      <c r="V134" s="97"/>
      <c r="W134" s="97"/>
      <c r="X134" s="97"/>
    </row>
    <row r="135" spans="1:24" ht="25.5" hidden="1" x14ac:dyDescent="0.25">
      <c r="A135" s="18">
        <v>119</v>
      </c>
      <c r="B135" s="14" t="s">
        <v>310</v>
      </c>
      <c r="C135" s="15" t="s">
        <v>311</v>
      </c>
      <c r="D135" s="16">
        <f>SUM(E135:F135)</f>
        <v>0.24099999999999999</v>
      </c>
      <c r="E135" s="16">
        <v>0</v>
      </c>
      <c r="F135" s="16">
        <v>0.24099999999999999</v>
      </c>
      <c r="G135" s="13">
        <v>5.5</v>
      </c>
      <c r="H135" s="12">
        <f t="shared" si="12"/>
        <v>0</v>
      </c>
      <c r="I135" s="12">
        <f t="shared" si="13"/>
        <v>1325.5</v>
      </c>
      <c r="J135" s="12">
        <f t="shared" si="14"/>
        <v>1325.5</v>
      </c>
      <c r="K135" s="13">
        <v>1</v>
      </c>
      <c r="L135" s="13" t="s">
        <v>123</v>
      </c>
      <c r="M135" s="11"/>
      <c r="N135" s="11" t="s">
        <v>607</v>
      </c>
      <c r="O135" s="11">
        <v>1</v>
      </c>
      <c r="P135" s="11"/>
      <c r="Q135" s="116"/>
      <c r="R135" s="99" t="s">
        <v>642</v>
      </c>
      <c r="S135" s="81">
        <v>4</v>
      </c>
      <c r="U135" s="97"/>
      <c r="V135" s="97"/>
      <c r="W135" s="97"/>
      <c r="X135" s="97"/>
    </row>
    <row r="136" spans="1:24" hidden="1" x14ac:dyDescent="0.25">
      <c r="A136" s="18">
        <v>120</v>
      </c>
      <c r="B136" s="14" t="s">
        <v>312</v>
      </c>
      <c r="C136" s="15" t="s">
        <v>313</v>
      </c>
      <c r="D136" s="16">
        <f t="shared" ref="D136:D139" si="18">SUM(E136:F136)</f>
        <v>0.4</v>
      </c>
      <c r="E136" s="16">
        <v>0</v>
      </c>
      <c r="F136" s="16">
        <v>0.4</v>
      </c>
      <c r="G136" s="13">
        <v>5.5</v>
      </c>
      <c r="H136" s="12">
        <f t="shared" si="12"/>
        <v>0</v>
      </c>
      <c r="I136" s="12">
        <f t="shared" si="13"/>
        <v>2200</v>
      </c>
      <c r="J136" s="12">
        <f t="shared" si="14"/>
        <v>2200</v>
      </c>
      <c r="K136" s="13">
        <v>1</v>
      </c>
      <c r="L136" s="13" t="s">
        <v>93</v>
      </c>
      <c r="M136" s="11"/>
      <c r="N136" s="11"/>
      <c r="O136" s="11"/>
      <c r="P136" s="11">
        <v>1</v>
      </c>
      <c r="Q136" s="116"/>
      <c r="R136" s="100"/>
      <c r="S136" s="81">
        <v>4</v>
      </c>
      <c r="U136" s="97"/>
      <c r="V136" s="97"/>
      <c r="W136" s="97"/>
      <c r="X136" s="97"/>
    </row>
    <row r="137" spans="1:24" hidden="1" x14ac:dyDescent="0.25">
      <c r="A137" s="18">
        <v>121</v>
      </c>
      <c r="B137" s="14" t="s">
        <v>314</v>
      </c>
      <c r="C137" s="15" t="s">
        <v>315</v>
      </c>
      <c r="D137" s="16">
        <f t="shared" si="18"/>
        <v>0.54</v>
      </c>
      <c r="E137" s="16">
        <v>0</v>
      </c>
      <c r="F137" s="16">
        <v>0.54</v>
      </c>
      <c r="G137" s="13">
        <v>5.5</v>
      </c>
      <c r="H137" s="12">
        <f t="shared" si="12"/>
        <v>0</v>
      </c>
      <c r="I137" s="12">
        <f t="shared" si="13"/>
        <v>2970</v>
      </c>
      <c r="J137" s="12">
        <f t="shared" si="14"/>
        <v>2970</v>
      </c>
      <c r="K137" s="13">
        <v>1</v>
      </c>
      <c r="L137" s="13" t="s">
        <v>93</v>
      </c>
      <c r="M137" s="11"/>
      <c r="N137" s="11"/>
      <c r="O137" s="11"/>
      <c r="P137" s="11">
        <v>3</v>
      </c>
      <c r="Q137" s="116"/>
      <c r="R137" s="100"/>
      <c r="S137" s="81">
        <v>4</v>
      </c>
      <c r="U137" s="97"/>
      <c r="V137" s="97"/>
      <c r="W137" s="97"/>
      <c r="X137" s="97"/>
    </row>
    <row r="138" spans="1:24" hidden="1" x14ac:dyDescent="0.25">
      <c r="A138" s="18">
        <v>122</v>
      </c>
      <c r="B138" s="14" t="s">
        <v>316</v>
      </c>
      <c r="C138" s="15" t="s">
        <v>317</v>
      </c>
      <c r="D138" s="16">
        <f t="shared" si="18"/>
        <v>0.33</v>
      </c>
      <c r="E138" s="16">
        <v>0</v>
      </c>
      <c r="F138" s="16">
        <v>0.33</v>
      </c>
      <c r="G138" s="13">
        <v>5.5</v>
      </c>
      <c r="H138" s="12">
        <f t="shared" si="12"/>
        <v>0</v>
      </c>
      <c r="I138" s="12">
        <f t="shared" si="13"/>
        <v>1815</v>
      </c>
      <c r="J138" s="12">
        <f t="shared" si="14"/>
        <v>1815</v>
      </c>
      <c r="K138" s="13">
        <v>1</v>
      </c>
      <c r="L138" s="13" t="s">
        <v>93</v>
      </c>
      <c r="M138" s="11"/>
      <c r="N138" s="11"/>
      <c r="O138" s="11"/>
      <c r="P138" s="11"/>
      <c r="Q138" s="116"/>
      <c r="R138" s="100"/>
      <c r="S138" s="81">
        <v>4</v>
      </c>
      <c r="U138" s="97"/>
      <c r="V138" s="97"/>
      <c r="W138" s="97"/>
      <c r="X138" s="97"/>
    </row>
    <row r="139" spans="1:24" ht="15.75" hidden="1" thickBot="1" x14ac:dyDescent="0.3">
      <c r="A139" s="18">
        <v>123</v>
      </c>
      <c r="B139" s="14" t="s">
        <v>318</v>
      </c>
      <c r="C139" s="15" t="s">
        <v>319</v>
      </c>
      <c r="D139" s="16">
        <f t="shared" si="18"/>
        <v>0.31</v>
      </c>
      <c r="E139" s="16">
        <v>0</v>
      </c>
      <c r="F139" s="16">
        <v>0.31</v>
      </c>
      <c r="G139" s="13">
        <v>5.5</v>
      </c>
      <c r="H139" s="12">
        <f t="shared" si="12"/>
        <v>0</v>
      </c>
      <c r="I139" s="12">
        <f t="shared" si="13"/>
        <v>1705</v>
      </c>
      <c r="J139" s="12">
        <f t="shared" si="14"/>
        <v>1705</v>
      </c>
      <c r="K139" s="13">
        <v>1</v>
      </c>
      <c r="L139" s="13" t="s">
        <v>93</v>
      </c>
      <c r="M139" s="11" t="s">
        <v>320</v>
      </c>
      <c r="N139" s="11"/>
      <c r="O139" s="11"/>
      <c r="P139" s="11"/>
      <c r="Q139" s="116"/>
      <c r="R139" s="100"/>
      <c r="S139" s="81">
        <v>4</v>
      </c>
      <c r="U139" s="97"/>
      <c r="V139" s="97"/>
      <c r="W139" s="97"/>
      <c r="X139" s="97"/>
    </row>
    <row r="140" spans="1:24" ht="15.75" hidden="1" thickBot="1" x14ac:dyDescent="0.3">
      <c r="A140" s="18"/>
      <c r="B140" s="58" t="s">
        <v>214</v>
      </c>
      <c r="C140" s="59"/>
      <c r="D140" s="60">
        <f>SUM(D135:D139)</f>
        <v>1.8210000000000002</v>
      </c>
      <c r="E140" s="60"/>
      <c r="F140" s="60"/>
      <c r="G140" s="48"/>
      <c r="H140" s="48"/>
      <c r="I140" s="48"/>
      <c r="J140" s="48"/>
      <c r="K140" s="48"/>
      <c r="L140" s="48"/>
      <c r="M140" s="48"/>
      <c r="N140" s="49"/>
      <c r="O140" s="50"/>
      <c r="P140" s="50"/>
      <c r="Q140" s="116"/>
      <c r="R140" s="101"/>
      <c r="S140" s="81">
        <v>4</v>
      </c>
      <c r="T140" s="3">
        <f>SUM(E135:F139)</f>
        <v>1.8210000000000002</v>
      </c>
      <c r="U140" s="97"/>
      <c r="V140" s="97"/>
      <c r="W140" s="97"/>
      <c r="X140" s="97"/>
    </row>
    <row r="141" spans="1:24" hidden="1" x14ac:dyDescent="0.25">
      <c r="A141" s="18">
        <v>124</v>
      </c>
      <c r="B141" s="14" t="s">
        <v>321</v>
      </c>
      <c r="C141" s="15" t="s">
        <v>322</v>
      </c>
      <c r="D141" s="16">
        <f>SUM(E141:F141)</f>
        <v>0.27</v>
      </c>
      <c r="E141" s="16">
        <v>0</v>
      </c>
      <c r="F141" s="16">
        <v>0.27</v>
      </c>
      <c r="G141" s="13">
        <v>5.5</v>
      </c>
      <c r="H141" s="12">
        <f t="shared" si="12"/>
        <v>0</v>
      </c>
      <c r="I141" s="12">
        <f t="shared" si="13"/>
        <v>1485</v>
      </c>
      <c r="J141" s="12">
        <f t="shared" si="14"/>
        <v>1485</v>
      </c>
      <c r="K141" s="13">
        <v>1</v>
      </c>
      <c r="L141" s="13" t="s">
        <v>93</v>
      </c>
      <c r="M141" s="11" t="s">
        <v>323</v>
      </c>
      <c r="N141" s="11"/>
      <c r="O141" s="11"/>
      <c r="P141" s="11">
        <v>1</v>
      </c>
      <c r="Q141" s="116"/>
      <c r="R141" s="99" t="s">
        <v>643</v>
      </c>
      <c r="S141" s="81">
        <v>4</v>
      </c>
      <c r="U141" s="97"/>
      <c r="V141" s="97"/>
      <c r="W141" s="97"/>
      <c r="X141" s="97"/>
    </row>
    <row r="142" spans="1:24" hidden="1" x14ac:dyDescent="0.25">
      <c r="A142" s="18">
        <v>125</v>
      </c>
      <c r="B142" s="14" t="s">
        <v>324</v>
      </c>
      <c r="C142" s="15" t="s">
        <v>325</v>
      </c>
      <c r="D142" s="16">
        <f t="shared" ref="D142:D149" si="19">SUM(E142:F142)</f>
        <v>0.32100000000000001</v>
      </c>
      <c r="E142" s="16">
        <v>0</v>
      </c>
      <c r="F142" s="16">
        <v>0.32100000000000001</v>
      </c>
      <c r="G142" s="13">
        <v>5.5</v>
      </c>
      <c r="H142" s="12">
        <f t="shared" si="12"/>
        <v>0</v>
      </c>
      <c r="I142" s="12">
        <f t="shared" si="13"/>
        <v>1765.5</v>
      </c>
      <c r="J142" s="12">
        <f t="shared" si="14"/>
        <v>1765.5</v>
      </c>
      <c r="K142" s="13">
        <v>1</v>
      </c>
      <c r="L142" s="13" t="s">
        <v>93</v>
      </c>
      <c r="M142" s="11" t="s">
        <v>326</v>
      </c>
      <c r="N142" s="11"/>
      <c r="O142" s="11"/>
      <c r="P142" s="11">
        <f>1+1</f>
        <v>2</v>
      </c>
      <c r="Q142" s="116"/>
      <c r="R142" s="100"/>
      <c r="S142" s="81">
        <v>4</v>
      </c>
      <c r="U142" s="97"/>
      <c r="V142" s="97"/>
      <c r="W142" s="97"/>
      <c r="X142" s="97"/>
    </row>
    <row r="143" spans="1:24" ht="15" hidden="1" customHeight="1" x14ac:dyDescent="0.25">
      <c r="A143" s="18">
        <v>126</v>
      </c>
      <c r="B143" s="14" t="s">
        <v>327</v>
      </c>
      <c r="C143" s="15" t="s">
        <v>328</v>
      </c>
      <c r="D143" s="16">
        <f t="shared" si="19"/>
        <v>0.315</v>
      </c>
      <c r="E143" s="16">
        <v>0</v>
      </c>
      <c r="F143" s="16">
        <v>0.315</v>
      </c>
      <c r="G143" s="13">
        <v>5.5</v>
      </c>
      <c r="H143" s="12">
        <f t="shared" si="12"/>
        <v>0</v>
      </c>
      <c r="I143" s="12">
        <f t="shared" si="13"/>
        <v>1732.5</v>
      </c>
      <c r="J143" s="12">
        <f t="shared" si="14"/>
        <v>1732.5</v>
      </c>
      <c r="K143" s="13">
        <v>1</v>
      </c>
      <c r="L143" s="13" t="s">
        <v>93</v>
      </c>
      <c r="M143" s="11" t="s">
        <v>329</v>
      </c>
      <c r="N143" s="11"/>
      <c r="O143" s="11"/>
      <c r="P143" s="11">
        <v>2</v>
      </c>
      <c r="Q143" s="116"/>
      <c r="R143" s="100"/>
      <c r="S143" s="81">
        <v>4</v>
      </c>
      <c r="U143" s="97"/>
      <c r="V143" s="97"/>
      <c r="W143" s="97"/>
      <c r="X143" s="97"/>
    </row>
    <row r="144" spans="1:24" hidden="1" x14ac:dyDescent="0.25">
      <c r="A144" s="18">
        <v>127</v>
      </c>
      <c r="B144" s="14" t="s">
        <v>330</v>
      </c>
      <c r="C144" s="15" t="s">
        <v>331</v>
      </c>
      <c r="D144" s="16">
        <f t="shared" si="19"/>
        <v>1.583</v>
      </c>
      <c r="E144" s="16">
        <v>0</v>
      </c>
      <c r="F144" s="16">
        <v>1.583</v>
      </c>
      <c r="G144" s="13">
        <v>5.5</v>
      </c>
      <c r="H144" s="12">
        <f t="shared" si="12"/>
        <v>0</v>
      </c>
      <c r="I144" s="12">
        <f t="shared" si="13"/>
        <v>8706.5</v>
      </c>
      <c r="J144" s="12">
        <f t="shared" si="14"/>
        <v>8706.5</v>
      </c>
      <c r="K144" s="13">
        <v>1</v>
      </c>
      <c r="L144" s="13" t="s">
        <v>93</v>
      </c>
      <c r="M144" s="11" t="s">
        <v>332</v>
      </c>
      <c r="N144" s="11"/>
      <c r="O144" s="11"/>
      <c r="P144" s="11">
        <v>9</v>
      </c>
      <c r="Q144" s="116"/>
      <c r="R144" s="100"/>
      <c r="S144" s="81">
        <v>4</v>
      </c>
      <c r="U144" s="97"/>
      <c r="V144" s="97"/>
      <c r="W144" s="97"/>
      <c r="X144" s="97"/>
    </row>
    <row r="145" spans="1:24" hidden="1" x14ac:dyDescent="0.25">
      <c r="A145" s="18">
        <v>128</v>
      </c>
      <c r="B145" s="14" t="s">
        <v>333</v>
      </c>
      <c r="C145" s="15" t="s">
        <v>334</v>
      </c>
      <c r="D145" s="16">
        <f t="shared" si="19"/>
        <v>0.75600000000000001</v>
      </c>
      <c r="E145" s="16">
        <v>0</v>
      </c>
      <c r="F145" s="16">
        <v>0.75600000000000001</v>
      </c>
      <c r="G145" s="13">
        <v>5.5</v>
      </c>
      <c r="H145" s="12">
        <f t="shared" si="12"/>
        <v>0</v>
      </c>
      <c r="I145" s="12">
        <f t="shared" si="13"/>
        <v>4158</v>
      </c>
      <c r="J145" s="12">
        <f t="shared" si="14"/>
        <v>4158</v>
      </c>
      <c r="K145" s="13">
        <v>1</v>
      </c>
      <c r="L145" s="13" t="s">
        <v>93</v>
      </c>
      <c r="M145" s="11"/>
      <c r="N145" s="11"/>
      <c r="O145" s="11"/>
      <c r="P145" s="11">
        <v>2</v>
      </c>
      <c r="Q145" s="116"/>
      <c r="R145" s="100"/>
      <c r="S145" s="81">
        <v>4</v>
      </c>
      <c r="U145" s="97"/>
      <c r="V145" s="97"/>
      <c r="W145" s="97"/>
      <c r="X145" s="97"/>
    </row>
    <row r="146" spans="1:24" hidden="1" x14ac:dyDescent="0.25">
      <c r="A146" s="18">
        <v>129</v>
      </c>
      <c r="B146" s="14" t="s">
        <v>335</v>
      </c>
      <c r="C146" s="15" t="s">
        <v>336</v>
      </c>
      <c r="D146" s="16">
        <f t="shared" si="19"/>
        <v>0.65</v>
      </c>
      <c r="E146" s="16">
        <v>0</v>
      </c>
      <c r="F146" s="16">
        <v>0.65</v>
      </c>
      <c r="G146" s="13">
        <v>5.5</v>
      </c>
      <c r="H146" s="12">
        <f t="shared" si="12"/>
        <v>0</v>
      </c>
      <c r="I146" s="12">
        <f t="shared" si="13"/>
        <v>3575</v>
      </c>
      <c r="J146" s="12">
        <f t="shared" si="14"/>
        <v>3575</v>
      </c>
      <c r="K146" s="13">
        <v>1</v>
      </c>
      <c r="L146" s="13" t="s">
        <v>93</v>
      </c>
      <c r="M146" s="11"/>
      <c r="N146" s="11"/>
      <c r="O146" s="11"/>
      <c r="P146" s="11">
        <v>1</v>
      </c>
      <c r="Q146" s="116"/>
      <c r="R146" s="100"/>
      <c r="S146" s="81">
        <v>4</v>
      </c>
      <c r="U146" s="97"/>
      <c r="V146" s="97"/>
      <c r="W146" s="97"/>
      <c r="X146" s="97"/>
    </row>
    <row r="147" spans="1:24" hidden="1" x14ac:dyDescent="0.25">
      <c r="A147" s="18">
        <v>130</v>
      </c>
      <c r="B147" s="14" t="s">
        <v>337</v>
      </c>
      <c r="C147" s="15" t="s">
        <v>338</v>
      </c>
      <c r="D147" s="16">
        <f t="shared" si="19"/>
        <v>0.84199999999999997</v>
      </c>
      <c r="E147" s="16">
        <v>0</v>
      </c>
      <c r="F147" s="16">
        <v>0.84199999999999997</v>
      </c>
      <c r="G147" s="13">
        <v>5.5</v>
      </c>
      <c r="H147" s="12">
        <f t="shared" si="12"/>
        <v>0</v>
      </c>
      <c r="I147" s="12">
        <f t="shared" si="13"/>
        <v>4631</v>
      </c>
      <c r="J147" s="12">
        <f t="shared" si="14"/>
        <v>4631</v>
      </c>
      <c r="K147" s="13">
        <v>1</v>
      </c>
      <c r="L147" s="13" t="s">
        <v>93</v>
      </c>
      <c r="M147" s="11"/>
      <c r="N147" s="11"/>
      <c r="O147" s="11"/>
      <c r="P147" s="11"/>
      <c r="Q147" s="116"/>
      <c r="R147" s="100"/>
      <c r="S147" s="81">
        <v>4</v>
      </c>
      <c r="U147" s="97"/>
      <c r="V147" s="97"/>
      <c r="W147" s="97"/>
      <c r="X147" s="97"/>
    </row>
    <row r="148" spans="1:24" hidden="1" x14ac:dyDescent="0.25">
      <c r="A148" s="18">
        <v>131</v>
      </c>
      <c r="B148" s="14" t="s">
        <v>339</v>
      </c>
      <c r="C148" s="15" t="s">
        <v>340</v>
      </c>
      <c r="D148" s="16">
        <f t="shared" si="19"/>
        <v>0.66500000000000004</v>
      </c>
      <c r="E148" s="16">
        <v>0</v>
      </c>
      <c r="F148" s="16">
        <v>0.66500000000000004</v>
      </c>
      <c r="G148" s="13">
        <v>5.5</v>
      </c>
      <c r="H148" s="12">
        <f t="shared" si="12"/>
        <v>0</v>
      </c>
      <c r="I148" s="12">
        <f t="shared" si="13"/>
        <v>3657.5</v>
      </c>
      <c r="J148" s="12">
        <f t="shared" si="14"/>
        <v>3657.5</v>
      </c>
      <c r="K148" s="13">
        <v>1</v>
      </c>
      <c r="L148" s="13" t="s">
        <v>93</v>
      </c>
      <c r="M148" s="11"/>
      <c r="N148" s="11"/>
      <c r="O148" s="11"/>
      <c r="P148" s="11"/>
      <c r="Q148" s="116"/>
      <c r="R148" s="100"/>
      <c r="S148" s="81">
        <v>4</v>
      </c>
      <c r="U148" s="97"/>
      <c r="V148" s="97"/>
      <c r="W148" s="97"/>
      <c r="X148" s="97"/>
    </row>
    <row r="149" spans="1:24" ht="15.75" hidden="1" thickBot="1" x14ac:dyDescent="0.3">
      <c r="A149" s="18">
        <v>132</v>
      </c>
      <c r="B149" s="14" t="s">
        <v>341</v>
      </c>
      <c r="C149" s="15" t="s">
        <v>342</v>
      </c>
      <c r="D149" s="16">
        <f t="shared" si="19"/>
        <v>0.123</v>
      </c>
      <c r="E149" s="16">
        <v>0</v>
      </c>
      <c r="F149" s="16">
        <v>0.123</v>
      </c>
      <c r="G149" s="13">
        <v>5.5</v>
      </c>
      <c r="H149" s="12">
        <f t="shared" si="12"/>
        <v>0</v>
      </c>
      <c r="I149" s="12">
        <f t="shared" si="13"/>
        <v>676.5</v>
      </c>
      <c r="J149" s="12">
        <f t="shared" si="14"/>
        <v>676.5</v>
      </c>
      <c r="K149" s="13">
        <v>1</v>
      </c>
      <c r="L149" s="13" t="s">
        <v>93</v>
      </c>
      <c r="M149" s="11"/>
      <c r="N149" s="11"/>
      <c r="O149" s="11"/>
      <c r="P149" s="11"/>
      <c r="Q149" s="116"/>
      <c r="R149" s="100"/>
      <c r="S149" s="81">
        <v>4</v>
      </c>
      <c r="U149" s="97"/>
      <c r="V149" s="97"/>
      <c r="W149" s="97"/>
      <c r="X149" s="97"/>
    </row>
    <row r="150" spans="1:24" ht="15.75" hidden="1" thickBot="1" x14ac:dyDescent="0.3">
      <c r="A150" s="18"/>
      <c r="B150" s="58" t="s">
        <v>214</v>
      </c>
      <c r="C150" s="59"/>
      <c r="D150" s="60">
        <f>SUM(D141:D149)</f>
        <v>5.5250000000000004</v>
      </c>
      <c r="E150" s="60"/>
      <c r="F150" s="60"/>
      <c r="G150" s="48"/>
      <c r="H150" s="48"/>
      <c r="I150" s="48"/>
      <c r="J150" s="48"/>
      <c r="K150" s="48"/>
      <c r="L150" s="48"/>
      <c r="M150" s="48"/>
      <c r="N150" s="49"/>
      <c r="O150" s="50"/>
      <c r="P150" s="50"/>
      <c r="Q150" s="116"/>
      <c r="R150" s="101"/>
      <c r="S150" s="81">
        <v>4</v>
      </c>
      <c r="T150" s="3">
        <f>SUM(E141:F149)</f>
        <v>5.5250000000000004</v>
      </c>
      <c r="U150" s="97"/>
      <c r="V150" s="97"/>
      <c r="W150" s="97"/>
      <c r="X150" s="97"/>
    </row>
    <row r="151" spans="1:24" hidden="1" x14ac:dyDescent="0.25">
      <c r="A151" s="18">
        <v>133</v>
      </c>
      <c r="B151" s="14" t="s">
        <v>343</v>
      </c>
      <c r="C151" s="15" t="s">
        <v>344</v>
      </c>
      <c r="D151" s="16">
        <f>SUM(E151:F151)</f>
        <v>1.272</v>
      </c>
      <c r="E151" s="16">
        <v>0</v>
      </c>
      <c r="F151" s="16">
        <v>1.272</v>
      </c>
      <c r="G151" s="13">
        <v>5.5</v>
      </c>
      <c r="H151" s="12">
        <f t="shared" si="12"/>
        <v>0</v>
      </c>
      <c r="I151" s="12">
        <f t="shared" si="13"/>
        <v>6996</v>
      </c>
      <c r="J151" s="12">
        <f t="shared" si="14"/>
        <v>6996</v>
      </c>
      <c r="K151" s="13">
        <v>1</v>
      </c>
      <c r="L151" s="13" t="s">
        <v>93</v>
      </c>
      <c r="M151" s="11" t="s">
        <v>345</v>
      </c>
      <c r="N151" s="11"/>
      <c r="O151" s="11"/>
      <c r="P151" s="11">
        <v>2</v>
      </c>
      <c r="Q151" s="116"/>
      <c r="R151" s="99" t="s">
        <v>644</v>
      </c>
      <c r="S151" s="81">
        <v>4</v>
      </c>
      <c r="U151" s="97"/>
      <c r="V151" s="97"/>
      <c r="W151" s="97"/>
      <c r="X151" s="97"/>
    </row>
    <row r="152" spans="1:24" ht="15.75" hidden="1" thickBot="1" x14ac:dyDescent="0.3">
      <c r="A152" s="18">
        <v>134</v>
      </c>
      <c r="B152" s="14" t="s">
        <v>346</v>
      </c>
      <c r="C152" s="15" t="s">
        <v>347</v>
      </c>
      <c r="D152" s="16">
        <f>SUM(E152:F152)</f>
        <v>0.32</v>
      </c>
      <c r="E152" s="16">
        <v>0</v>
      </c>
      <c r="F152" s="16">
        <v>0.32</v>
      </c>
      <c r="G152" s="13">
        <v>5.5</v>
      </c>
      <c r="H152" s="12">
        <f t="shared" si="12"/>
        <v>0</v>
      </c>
      <c r="I152" s="12">
        <f t="shared" si="13"/>
        <v>1760</v>
      </c>
      <c r="J152" s="12">
        <f t="shared" si="14"/>
        <v>1760</v>
      </c>
      <c r="K152" s="13">
        <v>1</v>
      </c>
      <c r="L152" s="13" t="s">
        <v>93</v>
      </c>
      <c r="M152" s="11"/>
      <c r="N152" s="11"/>
      <c r="O152" s="11"/>
      <c r="P152" s="11"/>
      <c r="Q152" s="116"/>
      <c r="R152" s="100"/>
      <c r="S152" s="81">
        <v>4</v>
      </c>
      <c r="U152" s="97"/>
      <c r="V152" s="97"/>
      <c r="W152" s="97"/>
      <c r="X152" s="97"/>
    </row>
    <row r="153" spans="1:24" ht="15.75" hidden="1" thickBot="1" x14ac:dyDescent="0.3">
      <c r="A153" s="18"/>
      <c r="B153" s="58" t="s">
        <v>214</v>
      </c>
      <c r="C153" s="59"/>
      <c r="D153" s="60">
        <f>D152+D151</f>
        <v>1.5920000000000001</v>
      </c>
      <c r="E153" s="60"/>
      <c r="F153" s="60"/>
      <c r="G153" s="48"/>
      <c r="H153" s="48"/>
      <c r="I153" s="48"/>
      <c r="J153" s="48"/>
      <c r="K153" s="48"/>
      <c r="L153" s="48"/>
      <c r="M153" s="48"/>
      <c r="N153" s="49"/>
      <c r="O153" s="50"/>
      <c r="P153" s="50"/>
      <c r="Q153" s="116"/>
      <c r="R153" s="101"/>
      <c r="S153" s="81">
        <v>4</v>
      </c>
      <c r="T153" s="3">
        <f>SUM(E151:F152)</f>
        <v>1.5920000000000001</v>
      </c>
      <c r="U153" s="97"/>
      <c r="V153" s="97"/>
      <c r="W153" s="97"/>
      <c r="X153" s="97"/>
    </row>
    <row r="154" spans="1:24" ht="15.75" hidden="1" customHeight="1" thickBot="1" x14ac:dyDescent="0.3">
      <c r="A154" s="18">
        <v>135</v>
      </c>
      <c r="B154" s="14" t="s">
        <v>348</v>
      </c>
      <c r="C154" s="15" t="s">
        <v>349</v>
      </c>
      <c r="D154" s="16">
        <f>SUM(E154:F154)</f>
        <v>1.9</v>
      </c>
      <c r="E154" s="16">
        <v>0</v>
      </c>
      <c r="F154" s="16">
        <v>1.9</v>
      </c>
      <c r="G154" s="13">
        <v>5.5</v>
      </c>
      <c r="H154" s="12">
        <f t="shared" si="12"/>
        <v>0</v>
      </c>
      <c r="I154" s="12">
        <f t="shared" si="13"/>
        <v>10450</v>
      </c>
      <c r="J154" s="12">
        <f t="shared" si="14"/>
        <v>10450</v>
      </c>
      <c r="K154" s="13">
        <v>1</v>
      </c>
      <c r="L154" s="13" t="s">
        <v>93</v>
      </c>
      <c r="M154" s="11"/>
      <c r="N154" s="11"/>
      <c r="O154" s="11"/>
      <c r="P154" s="11">
        <v>10</v>
      </c>
      <c r="Q154" s="116"/>
      <c r="R154" s="99" t="s">
        <v>645</v>
      </c>
      <c r="S154" s="81">
        <v>4</v>
      </c>
      <c r="U154" s="97"/>
      <c r="V154" s="97"/>
      <c r="W154" s="97"/>
      <c r="X154" s="97"/>
    </row>
    <row r="155" spans="1:24" ht="15.75" hidden="1" thickBot="1" x14ac:dyDescent="0.3">
      <c r="A155" s="18"/>
      <c r="B155" s="58" t="s">
        <v>214</v>
      </c>
      <c r="C155" s="59"/>
      <c r="D155" s="60">
        <f>D154</f>
        <v>1.9</v>
      </c>
      <c r="E155" s="60"/>
      <c r="F155" s="60"/>
      <c r="G155" s="48"/>
      <c r="H155" s="48"/>
      <c r="I155" s="48"/>
      <c r="J155" s="48"/>
      <c r="K155" s="48"/>
      <c r="L155" s="48"/>
      <c r="M155" s="48"/>
      <c r="N155" s="49"/>
      <c r="O155" s="50"/>
      <c r="P155" s="50"/>
      <c r="Q155" s="116"/>
      <c r="R155" s="101"/>
      <c r="S155" s="81">
        <v>4</v>
      </c>
      <c r="T155" s="3">
        <f>SUM(E154:F154)</f>
        <v>1.9</v>
      </c>
      <c r="U155" s="97"/>
      <c r="V155" s="97"/>
      <c r="W155" s="97"/>
      <c r="X155" s="97"/>
    </row>
    <row r="156" spans="1:24" ht="15.75" hidden="1" customHeight="1" thickBot="1" x14ac:dyDescent="0.3">
      <c r="A156" s="18">
        <v>136</v>
      </c>
      <c r="B156" s="14" t="s">
        <v>350</v>
      </c>
      <c r="C156" s="15" t="s">
        <v>351</v>
      </c>
      <c r="D156" s="16">
        <f>SUM(E156:F156)</f>
        <v>2.8519999999999999</v>
      </c>
      <c r="E156" s="16">
        <v>0</v>
      </c>
      <c r="F156" s="16">
        <v>2.8519999999999999</v>
      </c>
      <c r="G156" s="13">
        <v>5.5</v>
      </c>
      <c r="H156" s="12">
        <f t="shared" si="12"/>
        <v>0</v>
      </c>
      <c r="I156" s="12">
        <f t="shared" si="13"/>
        <v>15686</v>
      </c>
      <c r="J156" s="12">
        <f t="shared" si="14"/>
        <v>15686</v>
      </c>
      <c r="K156" s="13">
        <v>1</v>
      </c>
      <c r="L156" s="13" t="s">
        <v>93</v>
      </c>
      <c r="M156" s="11"/>
      <c r="N156" s="11"/>
      <c r="O156" s="11"/>
      <c r="P156" s="11"/>
      <c r="Q156" s="116"/>
      <c r="R156" s="99" t="s">
        <v>646</v>
      </c>
      <c r="S156" s="81">
        <v>4</v>
      </c>
      <c r="U156" s="97"/>
      <c r="V156" s="97"/>
      <c r="W156" s="97"/>
      <c r="X156" s="97"/>
    </row>
    <row r="157" spans="1:24" ht="15.75" hidden="1" thickBot="1" x14ac:dyDescent="0.3">
      <c r="A157" s="18"/>
      <c r="B157" s="58" t="s">
        <v>214</v>
      </c>
      <c r="C157" s="59"/>
      <c r="D157" s="60">
        <f>D156</f>
        <v>2.8519999999999999</v>
      </c>
      <c r="E157" s="60"/>
      <c r="F157" s="60"/>
      <c r="G157" s="48"/>
      <c r="H157" s="48"/>
      <c r="I157" s="48"/>
      <c r="J157" s="48"/>
      <c r="K157" s="48"/>
      <c r="L157" s="48"/>
      <c r="M157" s="48"/>
      <c r="N157" s="49"/>
      <c r="O157" s="50"/>
      <c r="P157" s="50"/>
      <c r="Q157" s="116"/>
      <c r="R157" s="101"/>
      <c r="S157" s="81">
        <v>4</v>
      </c>
      <c r="T157" s="3">
        <f>SUM(E156:F156)</f>
        <v>2.8519999999999999</v>
      </c>
      <c r="U157" s="97"/>
      <c r="V157" s="97"/>
      <c r="W157" s="97"/>
      <c r="X157" s="97"/>
    </row>
    <row r="158" spans="1:24" ht="15.75" hidden="1" customHeight="1" thickBot="1" x14ac:dyDescent="0.3">
      <c r="A158" s="18">
        <v>137</v>
      </c>
      <c r="B158" s="14" t="s">
        <v>352</v>
      </c>
      <c r="C158" s="15" t="s">
        <v>353</v>
      </c>
      <c r="D158" s="16">
        <f>SUM(E158:F158)</f>
        <v>0.6</v>
      </c>
      <c r="E158" s="16">
        <v>0</v>
      </c>
      <c r="F158" s="16">
        <v>0.6</v>
      </c>
      <c r="G158" s="13">
        <v>5.5</v>
      </c>
      <c r="H158" s="12">
        <f t="shared" si="12"/>
        <v>0</v>
      </c>
      <c r="I158" s="12">
        <f t="shared" si="13"/>
        <v>3300</v>
      </c>
      <c r="J158" s="12">
        <f t="shared" si="14"/>
        <v>3300</v>
      </c>
      <c r="K158" s="13">
        <v>1</v>
      </c>
      <c r="L158" s="13" t="s">
        <v>93</v>
      </c>
      <c r="M158" s="11"/>
      <c r="N158" s="11"/>
      <c r="O158" s="11"/>
      <c r="P158" s="11"/>
      <c r="Q158" s="116"/>
      <c r="R158" s="99" t="s">
        <v>647</v>
      </c>
      <c r="S158" s="81">
        <v>4</v>
      </c>
      <c r="U158" s="97"/>
      <c r="V158" s="97"/>
      <c r="W158" s="97"/>
      <c r="X158" s="97"/>
    </row>
    <row r="159" spans="1:24" ht="15.75" hidden="1" thickBot="1" x14ac:dyDescent="0.3">
      <c r="A159" s="18"/>
      <c r="B159" s="58" t="s">
        <v>214</v>
      </c>
      <c r="C159" s="59"/>
      <c r="D159" s="60">
        <f>D158</f>
        <v>0.6</v>
      </c>
      <c r="E159" s="60"/>
      <c r="F159" s="60"/>
      <c r="G159" s="48"/>
      <c r="H159" s="48"/>
      <c r="I159" s="48"/>
      <c r="J159" s="48"/>
      <c r="K159" s="48"/>
      <c r="L159" s="48"/>
      <c r="M159" s="48"/>
      <c r="N159" s="49"/>
      <c r="O159" s="50"/>
      <c r="P159" s="50"/>
      <c r="Q159" s="116"/>
      <c r="R159" s="101"/>
      <c r="S159" s="81">
        <v>4</v>
      </c>
      <c r="T159" s="3">
        <f>SUM(E158:F158)</f>
        <v>0.6</v>
      </c>
      <c r="U159" s="97"/>
      <c r="V159" s="97"/>
      <c r="W159" s="97"/>
      <c r="X159" s="97"/>
    </row>
    <row r="160" spans="1:24" ht="15.75" hidden="1" customHeight="1" thickBot="1" x14ac:dyDescent="0.3">
      <c r="A160" s="18">
        <v>138</v>
      </c>
      <c r="B160" s="14" t="s">
        <v>354</v>
      </c>
      <c r="C160" s="15" t="s">
        <v>355</v>
      </c>
      <c r="D160" s="16">
        <f>SUM(E160:F160)</f>
        <v>2.1</v>
      </c>
      <c r="E160" s="16">
        <v>0</v>
      </c>
      <c r="F160" s="16">
        <v>2.1</v>
      </c>
      <c r="G160" s="13">
        <v>5.5</v>
      </c>
      <c r="H160" s="12">
        <f t="shared" si="12"/>
        <v>0</v>
      </c>
      <c r="I160" s="12">
        <f t="shared" si="13"/>
        <v>11550</v>
      </c>
      <c r="J160" s="12">
        <f t="shared" si="14"/>
        <v>11550</v>
      </c>
      <c r="K160" s="13">
        <v>1</v>
      </c>
      <c r="L160" s="13" t="s">
        <v>93</v>
      </c>
      <c r="M160" s="11" t="s">
        <v>356</v>
      </c>
      <c r="N160" s="11"/>
      <c r="O160" s="11">
        <f>1</f>
        <v>1</v>
      </c>
      <c r="P160" s="11">
        <v>3</v>
      </c>
      <c r="Q160" s="116"/>
      <c r="R160" s="99" t="s">
        <v>648</v>
      </c>
      <c r="S160" s="81">
        <v>4</v>
      </c>
      <c r="U160" s="97"/>
      <c r="V160" s="97"/>
      <c r="W160" s="97"/>
      <c r="X160" s="97"/>
    </row>
    <row r="161" spans="1:24" ht="15.75" hidden="1" thickBot="1" x14ac:dyDescent="0.3">
      <c r="A161" s="18"/>
      <c r="B161" s="58" t="s">
        <v>214</v>
      </c>
      <c r="C161" s="59"/>
      <c r="D161" s="60">
        <f>D160</f>
        <v>2.1</v>
      </c>
      <c r="E161" s="60"/>
      <c r="F161" s="60"/>
      <c r="G161" s="48"/>
      <c r="H161" s="48"/>
      <c r="I161" s="48"/>
      <c r="J161" s="48"/>
      <c r="K161" s="48"/>
      <c r="L161" s="48"/>
      <c r="M161" s="48"/>
      <c r="N161" s="49"/>
      <c r="O161" s="50"/>
      <c r="P161" s="50"/>
      <c r="Q161" s="116"/>
      <c r="R161" s="101"/>
      <c r="S161" s="81">
        <v>4</v>
      </c>
      <c r="T161" s="3">
        <f>SUM(E160:F160)</f>
        <v>2.1</v>
      </c>
      <c r="U161" s="97"/>
      <c r="V161" s="97"/>
      <c r="W161" s="97"/>
      <c r="X161" s="97"/>
    </row>
    <row r="162" spans="1:24" ht="15.75" hidden="1" customHeight="1" thickBot="1" x14ac:dyDescent="0.3">
      <c r="A162" s="18">
        <v>139</v>
      </c>
      <c r="B162" s="14" t="s">
        <v>357</v>
      </c>
      <c r="C162" s="15" t="s">
        <v>358</v>
      </c>
      <c r="D162" s="16">
        <f>SUM(E162:F162)</f>
        <v>0.4</v>
      </c>
      <c r="E162" s="16">
        <v>0</v>
      </c>
      <c r="F162" s="16">
        <v>0.4</v>
      </c>
      <c r="G162" s="13">
        <v>5.5</v>
      </c>
      <c r="H162" s="12">
        <f t="shared" si="12"/>
        <v>0</v>
      </c>
      <c r="I162" s="12">
        <f t="shared" si="13"/>
        <v>2200</v>
      </c>
      <c r="J162" s="12">
        <f t="shared" si="14"/>
        <v>2200</v>
      </c>
      <c r="K162" s="13">
        <v>1</v>
      </c>
      <c r="L162" s="13" t="s">
        <v>93</v>
      </c>
      <c r="M162" s="11"/>
      <c r="N162" s="11"/>
      <c r="O162" s="11"/>
      <c r="P162" s="11"/>
      <c r="Q162" s="116"/>
      <c r="R162" s="99" t="s">
        <v>649</v>
      </c>
      <c r="S162" s="81">
        <v>4</v>
      </c>
      <c r="U162" s="97"/>
      <c r="V162" s="97"/>
      <c r="W162" s="97"/>
      <c r="X162" s="97"/>
    </row>
    <row r="163" spans="1:24" ht="15.75" hidden="1" thickBot="1" x14ac:dyDescent="0.3">
      <c r="A163" s="18"/>
      <c r="B163" s="48" t="s">
        <v>214</v>
      </c>
      <c r="C163" s="61"/>
      <c r="D163" s="60">
        <f>D162</f>
        <v>0.4</v>
      </c>
      <c r="E163" s="60"/>
      <c r="F163" s="60"/>
      <c r="G163" s="48"/>
      <c r="H163" s="48"/>
      <c r="I163" s="48"/>
      <c r="J163" s="48"/>
      <c r="K163" s="48"/>
      <c r="L163" s="48"/>
      <c r="M163" s="48"/>
      <c r="N163" s="49"/>
      <c r="O163" s="50"/>
      <c r="P163" s="50"/>
      <c r="Q163" s="116"/>
      <c r="R163" s="100"/>
      <c r="S163" s="81">
        <v>4</v>
      </c>
      <c r="T163" s="3">
        <f>SUM(E162:F162)</f>
        <v>0.4</v>
      </c>
      <c r="U163" s="97"/>
      <c r="V163" s="97"/>
      <c r="W163" s="97"/>
      <c r="X163" s="97"/>
    </row>
    <row r="164" spans="1:24" s="5" customFormat="1" ht="21" hidden="1" customHeight="1" thickBot="1" x14ac:dyDescent="0.3">
      <c r="A164" s="20"/>
      <c r="B164" s="51" t="s">
        <v>359</v>
      </c>
      <c r="C164" s="52"/>
      <c r="D164" s="53">
        <f>D163+D161+D159+D157+D155+D153+D150+D140+D134+D124+D120+D112</f>
        <v>39.299000000000007</v>
      </c>
      <c r="E164" s="53">
        <f>SUM(E104:E163)</f>
        <v>0.27</v>
      </c>
      <c r="F164" s="53">
        <f>SUM(F104:F163)</f>
        <v>39.028999999999996</v>
      </c>
      <c r="G164" s="51"/>
      <c r="H164" s="54">
        <f>SUM(H104:H163)</f>
        <v>1485</v>
      </c>
      <c r="I164" s="54">
        <f t="shared" ref="I164:J164" si="20">SUM(I104:I163)</f>
        <v>214659.5</v>
      </c>
      <c r="J164" s="54">
        <f t="shared" si="20"/>
        <v>216144.5</v>
      </c>
      <c r="K164" s="51"/>
      <c r="L164" s="55" t="s">
        <v>589</v>
      </c>
      <c r="M164" s="51"/>
      <c r="N164" s="56"/>
      <c r="O164" s="57"/>
      <c r="P164" s="57"/>
      <c r="Q164" s="116"/>
      <c r="R164" s="101"/>
      <c r="S164" s="81">
        <v>4</v>
      </c>
      <c r="T164" s="7">
        <f>SUM(E104:F163)</f>
        <v>39.298999999999999</v>
      </c>
      <c r="U164" s="98"/>
      <c r="V164" s="98"/>
      <c r="W164" s="98"/>
      <c r="X164" s="98"/>
    </row>
    <row r="165" spans="1:24" ht="25.5" hidden="1" x14ac:dyDescent="0.25">
      <c r="A165" s="18">
        <v>140</v>
      </c>
      <c r="B165" s="10" t="s">
        <v>360</v>
      </c>
      <c r="C165" s="11" t="s">
        <v>361</v>
      </c>
      <c r="D165" s="16">
        <f>SUM(E165:F165)</f>
        <v>1.5669999999999999</v>
      </c>
      <c r="E165" s="16">
        <v>0</v>
      </c>
      <c r="F165" s="16">
        <f>1.517+0.05</f>
        <v>1.5669999999999999</v>
      </c>
      <c r="G165" s="13">
        <v>5.5</v>
      </c>
      <c r="H165" s="12">
        <f>E165*1000*G165</f>
        <v>0</v>
      </c>
      <c r="I165" s="12">
        <f>F165*1000*G165</f>
        <v>8618.5</v>
      </c>
      <c r="J165" s="12">
        <f>I165+H165</f>
        <v>8618.5</v>
      </c>
      <c r="K165" s="13">
        <v>1</v>
      </c>
      <c r="L165" s="13" t="s">
        <v>93</v>
      </c>
      <c r="M165" s="11" t="s">
        <v>362</v>
      </c>
      <c r="N165" s="79" t="s">
        <v>664</v>
      </c>
      <c r="O165" s="11"/>
      <c r="P165" s="11">
        <v>12</v>
      </c>
      <c r="Q165" s="116"/>
      <c r="R165" s="99" t="s">
        <v>650</v>
      </c>
      <c r="S165" s="81">
        <v>4</v>
      </c>
      <c r="U165" s="86">
        <f>E188+E243+E273</f>
        <v>0</v>
      </c>
      <c r="V165" s="86">
        <f>H188+H243+H273</f>
        <v>0</v>
      </c>
      <c r="W165" s="86">
        <f>F188+F243+F273</f>
        <v>80.148999999999987</v>
      </c>
      <c r="X165" s="86">
        <f>I188+I243+I273</f>
        <v>440819.5</v>
      </c>
    </row>
    <row r="166" spans="1:24" ht="38.25" hidden="1" x14ac:dyDescent="0.25">
      <c r="A166" s="18">
        <v>141</v>
      </c>
      <c r="B166" s="10" t="s">
        <v>363</v>
      </c>
      <c r="C166" s="11" t="s">
        <v>364</v>
      </c>
      <c r="D166" s="16">
        <f t="shared" ref="D166:D169" si="21">SUM(E166:F166)</f>
        <v>2.746</v>
      </c>
      <c r="E166" s="16">
        <v>0</v>
      </c>
      <c r="F166" s="16">
        <f>2.546+0.2</f>
        <v>2.746</v>
      </c>
      <c r="G166" s="13">
        <v>5.5</v>
      </c>
      <c r="H166" s="12">
        <f t="shared" ref="H166:H186" si="22">E166*1000*G166</f>
        <v>0</v>
      </c>
      <c r="I166" s="12">
        <f t="shared" ref="I166:I186" si="23">F166*1000*G166</f>
        <v>15103</v>
      </c>
      <c r="J166" s="12">
        <f t="shared" ref="J166:J186" si="24">I166+H166</f>
        <v>15103</v>
      </c>
      <c r="K166" s="13">
        <v>1</v>
      </c>
      <c r="L166" s="13" t="s">
        <v>123</v>
      </c>
      <c r="M166" s="11" t="s">
        <v>365</v>
      </c>
      <c r="N166" s="11" t="s">
        <v>627</v>
      </c>
      <c r="O166" s="11"/>
      <c r="P166" s="11">
        <v>12</v>
      </c>
      <c r="Q166" s="116"/>
      <c r="R166" s="100"/>
      <c r="S166" s="81">
        <v>4</v>
      </c>
      <c r="U166" s="87"/>
      <c r="V166" s="87"/>
      <c r="W166" s="87"/>
      <c r="X166" s="87"/>
    </row>
    <row r="167" spans="1:24" ht="15.75" hidden="1" customHeight="1" x14ac:dyDescent="0.25">
      <c r="A167" s="18">
        <v>142</v>
      </c>
      <c r="B167" s="10" t="s">
        <v>366</v>
      </c>
      <c r="C167" s="11" t="s">
        <v>367</v>
      </c>
      <c r="D167" s="16">
        <f t="shared" si="21"/>
        <v>0.625</v>
      </c>
      <c r="E167" s="16">
        <v>0</v>
      </c>
      <c r="F167" s="16">
        <v>0.625</v>
      </c>
      <c r="G167" s="13">
        <v>5.5</v>
      </c>
      <c r="H167" s="12">
        <f t="shared" si="22"/>
        <v>0</v>
      </c>
      <c r="I167" s="12">
        <f t="shared" si="23"/>
        <v>3437.5</v>
      </c>
      <c r="J167" s="12">
        <f t="shared" si="24"/>
        <v>3437.5</v>
      </c>
      <c r="K167" s="13">
        <v>1</v>
      </c>
      <c r="L167" s="13" t="s">
        <v>93</v>
      </c>
      <c r="M167" s="11"/>
      <c r="N167" s="11"/>
      <c r="O167" s="11"/>
      <c r="P167" s="11">
        <f>2+1</f>
        <v>3</v>
      </c>
      <c r="Q167" s="116"/>
      <c r="R167" s="100"/>
      <c r="S167" s="81">
        <v>4</v>
      </c>
      <c r="U167" s="87"/>
      <c r="V167" s="87"/>
      <c r="W167" s="87"/>
      <c r="X167" s="87"/>
    </row>
    <row r="168" spans="1:24" ht="15.75" hidden="1" customHeight="1" x14ac:dyDescent="0.25">
      <c r="A168" s="18">
        <v>143</v>
      </c>
      <c r="B168" s="10" t="s">
        <v>368</v>
      </c>
      <c r="C168" s="11" t="s">
        <v>369</v>
      </c>
      <c r="D168" s="16">
        <f t="shared" si="21"/>
        <v>1.22</v>
      </c>
      <c r="E168" s="16">
        <v>0</v>
      </c>
      <c r="F168" s="16">
        <f>1.17+0.05</f>
        <v>1.22</v>
      </c>
      <c r="G168" s="13">
        <v>5.5</v>
      </c>
      <c r="H168" s="12">
        <f t="shared" si="22"/>
        <v>0</v>
      </c>
      <c r="I168" s="12">
        <f t="shared" si="23"/>
        <v>6710</v>
      </c>
      <c r="J168" s="12">
        <f t="shared" si="24"/>
        <v>6710</v>
      </c>
      <c r="K168" s="13">
        <v>1</v>
      </c>
      <c r="L168" s="13" t="s">
        <v>93</v>
      </c>
      <c r="M168" s="11" t="s">
        <v>370</v>
      </c>
      <c r="N168" s="11"/>
      <c r="O168" s="11"/>
      <c r="P168" s="11">
        <v>2</v>
      </c>
      <c r="Q168" s="116"/>
      <c r="R168" s="100"/>
      <c r="S168" s="81">
        <v>4</v>
      </c>
      <c r="U168" s="87"/>
      <c r="V168" s="87"/>
      <c r="W168" s="87"/>
      <c r="X168" s="87"/>
    </row>
    <row r="169" spans="1:24" ht="15.75" hidden="1" customHeight="1" thickBot="1" x14ac:dyDescent="0.3">
      <c r="A169" s="18">
        <v>144</v>
      </c>
      <c r="B169" s="10" t="s">
        <v>371</v>
      </c>
      <c r="C169" s="11" t="s">
        <v>372</v>
      </c>
      <c r="D169" s="16">
        <f t="shared" si="21"/>
        <v>1.0109999999999999</v>
      </c>
      <c r="E169" s="16">
        <v>0</v>
      </c>
      <c r="F169" s="16">
        <v>1.0109999999999999</v>
      </c>
      <c r="G169" s="13">
        <v>5.5</v>
      </c>
      <c r="H169" s="12">
        <f t="shared" si="22"/>
        <v>0</v>
      </c>
      <c r="I169" s="12">
        <f t="shared" si="23"/>
        <v>5560.4999999999991</v>
      </c>
      <c r="J169" s="12">
        <f t="shared" si="24"/>
        <v>5560.4999999999991</v>
      </c>
      <c r="K169" s="13">
        <v>1</v>
      </c>
      <c r="L169" s="13" t="s">
        <v>93</v>
      </c>
      <c r="M169" s="11"/>
      <c r="N169" s="11"/>
      <c r="O169" s="11"/>
      <c r="P169" s="11">
        <v>1</v>
      </c>
      <c r="Q169" s="116"/>
      <c r="R169" s="100"/>
      <c r="S169" s="81">
        <v>4</v>
      </c>
      <c r="U169" s="87"/>
      <c r="V169" s="87"/>
      <c r="W169" s="87"/>
      <c r="X169" s="87"/>
    </row>
    <row r="170" spans="1:24" ht="15.75" hidden="1" customHeight="1" thickBot="1" x14ac:dyDescent="0.3">
      <c r="A170" s="18"/>
      <c r="B170" s="62" t="s">
        <v>214</v>
      </c>
      <c r="C170" s="63"/>
      <c r="D170" s="60">
        <f>SUM(D165:D169)</f>
        <v>7.1689999999999996</v>
      </c>
      <c r="E170" s="60"/>
      <c r="F170" s="60"/>
      <c r="G170" s="48"/>
      <c r="H170" s="48"/>
      <c r="I170" s="48"/>
      <c r="J170" s="48"/>
      <c r="K170" s="48"/>
      <c r="L170" s="48"/>
      <c r="M170" s="48"/>
      <c r="N170" s="49"/>
      <c r="O170" s="50"/>
      <c r="P170" s="50"/>
      <c r="Q170" s="116"/>
      <c r="R170" s="101"/>
      <c r="S170" s="81">
        <v>4</v>
      </c>
      <c r="T170" s="3">
        <f>SUM(E165:F169)</f>
        <v>7.1689999999999996</v>
      </c>
      <c r="U170" s="87"/>
      <c r="V170" s="87"/>
      <c r="W170" s="87"/>
      <c r="X170" s="87"/>
    </row>
    <row r="171" spans="1:24" ht="15.75" hidden="1" customHeight="1" x14ac:dyDescent="0.25">
      <c r="A171" s="18">
        <v>145</v>
      </c>
      <c r="B171" s="10" t="s">
        <v>373</v>
      </c>
      <c r="C171" s="11" t="s">
        <v>374</v>
      </c>
      <c r="D171" s="16">
        <f>SUM(E171:F171)</f>
        <v>0.73299999999999998</v>
      </c>
      <c r="E171" s="16">
        <v>0</v>
      </c>
      <c r="F171" s="16">
        <v>0.73299999999999998</v>
      </c>
      <c r="G171" s="13">
        <v>5.5</v>
      </c>
      <c r="H171" s="12">
        <f t="shared" si="22"/>
        <v>0</v>
      </c>
      <c r="I171" s="12">
        <f t="shared" si="23"/>
        <v>4031.5</v>
      </c>
      <c r="J171" s="12">
        <f t="shared" si="24"/>
        <v>4031.5</v>
      </c>
      <c r="K171" s="13">
        <v>1</v>
      </c>
      <c r="L171" s="13" t="s">
        <v>93</v>
      </c>
      <c r="M171" s="11" t="s">
        <v>375</v>
      </c>
      <c r="N171" s="11"/>
      <c r="O171" s="11"/>
      <c r="P171" s="11">
        <v>6</v>
      </c>
      <c r="Q171" s="116"/>
      <c r="R171" s="99" t="s">
        <v>651</v>
      </c>
      <c r="S171" s="81">
        <v>4</v>
      </c>
      <c r="U171" s="87"/>
      <c r="V171" s="87"/>
      <c r="W171" s="87"/>
      <c r="X171" s="87"/>
    </row>
    <row r="172" spans="1:24" ht="51.75" hidden="1" thickBot="1" x14ac:dyDescent="0.3">
      <c r="A172" s="18">
        <v>146</v>
      </c>
      <c r="B172" s="10" t="s">
        <v>376</v>
      </c>
      <c r="C172" s="11" t="s">
        <v>377</v>
      </c>
      <c r="D172" s="16">
        <f>SUM(E172:F172)</f>
        <v>1.2</v>
      </c>
      <c r="E172" s="16">
        <v>0</v>
      </c>
      <c r="F172" s="16">
        <v>1.2</v>
      </c>
      <c r="G172" s="13">
        <v>5.5</v>
      </c>
      <c r="H172" s="12">
        <f t="shared" si="22"/>
        <v>0</v>
      </c>
      <c r="I172" s="12">
        <f t="shared" si="23"/>
        <v>6600</v>
      </c>
      <c r="J172" s="12">
        <f t="shared" si="24"/>
        <v>6600</v>
      </c>
      <c r="K172" s="13">
        <v>1</v>
      </c>
      <c r="L172" s="13" t="s">
        <v>93</v>
      </c>
      <c r="M172" s="11" t="s">
        <v>378</v>
      </c>
      <c r="N172" s="11" t="s">
        <v>612</v>
      </c>
      <c r="O172" s="11"/>
      <c r="P172" s="11">
        <v>2</v>
      </c>
      <c r="Q172" s="116"/>
      <c r="R172" s="100"/>
      <c r="S172" s="81">
        <v>4</v>
      </c>
      <c r="U172" s="87"/>
      <c r="V172" s="87"/>
      <c r="W172" s="87"/>
      <c r="X172" s="87"/>
    </row>
    <row r="173" spans="1:24" ht="15.75" hidden="1" customHeight="1" thickBot="1" x14ac:dyDescent="0.3">
      <c r="A173" s="18"/>
      <c r="B173" s="62" t="s">
        <v>214</v>
      </c>
      <c r="C173" s="63"/>
      <c r="D173" s="60">
        <f>SUM(D171:D172)</f>
        <v>1.9329999999999998</v>
      </c>
      <c r="E173" s="60"/>
      <c r="F173" s="60"/>
      <c r="G173" s="48"/>
      <c r="H173" s="48"/>
      <c r="I173" s="48"/>
      <c r="J173" s="48"/>
      <c r="K173" s="48"/>
      <c r="L173" s="48"/>
      <c r="M173" s="48"/>
      <c r="N173" s="49"/>
      <c r="O173" s="50"/>
      <c r="P173" s="50"/>
      <c r="Q173" s="116"/>
      <c r="R173" s="101"/>
      <c r="S173" s="81">
        <v>4</v>
      </c>
      <c r="T173" s="3">
        <f>SUM(E171:F172)</f>
        <v>1.9329999999999998</v>
      </c>
      <c r="U173" s="87"/>
      <c r="V173" s="87"/>
      <c r="W173" s="87"/>
      <c r="X173" s="87"/>
    </row>
    <row r="174" spans="1:24" ht="15.75" hidden="1" customHeight="1" x14ac:dyDescent="0.25">
      <c r="A174" s="18">
        <v>147</v>
      </c>
      <c r="B174" s="10" t="s">
        <v>379</v>
      </c>
      <c r="C174" s="11" t="s">
        <v>380</v>
      </c>
      <c r="D174" s="16">
        <f>SUM(E174:F174)</f>
        <v>1.0169999999999999</v>
      </c>
      <c r="E174" s="16">
        <v>0</v>
      </c>
      <c r="F174" s="16">
        <v>1.0169999999999999</v>
      </c>
      <c r="G174" s="13">
        <v>5.5</v>
      </c>
      <c r="H174" s="12">
        <f t="shared" si="22"/>
        <v>0</v>
      </c>
      <c r="I174" s="12">
        <f t="shared" si="23"/>
        <v>5593.4999999999991</v>
      </c>
      <c r="J174" s="12">
        <f t="shared" si="24"/>
        <v>5593.4999999999991</v>
      </c>
      <c r="K174" s="13">
        <v>1</v>
      </c>
      <c r="L174" s="13" t="s">
        <v>93</v>
      </c>
      <c r="M174" s="11"/>
      <c r="N174" s="11"/>
      <c r="O174" s="11"/>
      <c r="P174" s="11"/>
      <c r="Q174" s="116"/>
      <c r="R174" s="99" t="s">
        <v>652</v>
      </c>
      <c r="S174" s="81">
        <v>4</v>
      </c>
      <c r="U174" s="87"/>
      <c r="V174" s="87"/>
      <c r="W174" s="87"/>
      <c r="X174" s="87"/>
    </row>
    <row r="175" spans="1:24" ht="15.75" hidden="1" customHeight="1" thickBot="1" x14ac:dyDescent="0.3">
      <c r="A175" s="18">
        <v>148</v>
      </c>
      <c r="B175" s="10" t="s">
        <v>381</v>
      </c>
      <c r="C175" s="11" t="s">
        <v>382</v>
      </c>
      <c r="D175" s="16">
        <f>SUM(E175:F175)</f>
        <v>0.61499999999999999</v>
      </c>
      <c r="E175" s="16">
        <v>0</v>
      </c>
      <c r="F175" s="16">
        <v>0.61499999999999999</v>
      </c>
      <c r="G175" s="13">
        <v>5.5</v>
      </c>
      <c r="H175" s="12">
        <f t="shared" si="22"/>
        <v>0</v>
      </c>
      <c r="I175" s="12">
        <f t="shared" si="23"/>
        <v>3382.5</v>
      </c>
      <c r="J175" s="12">
        <f t="shared" si="24"/>
        <v>3382.5</v>
      </c>
      <c r="K175" s="13">
        <v>1</v>
      </c>
      <c r="L175" s="13" t="s">
        <v>93</v>
      </c>
      <c r="M175" s="11"/>
      <c r="N175" s="11"/>
      <c r="O175" s="11"/>
      <c r="P175" s="11"/>
      <c r="Q175" s="116"/>
      <c r="R175" s="100"/>
      <c r="S175" s="81">
        <v>4</v>
      </c>
      <c r="U175" s="87"/>
      <c r="V175" s="87"/>
      <c r="W175" s="87"/>
      <c r="X175" s="87"/>
    </row>
    <row r="176" spans="1:24" ht="15.75" hidden="1" customHeight="1" thickBot="1" x14ac:dyDescent="0.3">
      <c r="A176" s="18"/>
      <c r="B176" s="62" t="s">
        <v>214</v>
      </c>
      <c r="C176" s="63"/>
      <c r="D176" s="60">
        <f>SUM(D174:D175)</f>
        <v>1.6319999999999999</v>
      </c>
      <c r="E176" s="60"/>
      <c r="F176" s="60"/>
      <c r="G176" s="48"/>
      <c r="H176" s="48"/>
      <c r="I176" s="48"/>
      <c r="J176" s="48"/>
      <c r="K176" s="48"/>
      <c r="L176" s="48"/>
      <c r="M176" s="48"/>
      <c r="N176" s="49"/>
      <c r="O176" s="50"/>
      <c r="P176" s="50"/>
      <c r="Q176" s="116"/>
      <c r="R176" s="101"/>
      <c r="S176" s="81">
        <v>4</v>
      </c>
      <c r="T176" s="3">
        <f>SUM(E174:F175)</f>
        <v>1.6319999999999999</v>
      </c>
      <c r="U176" s="87"/>
      <c r="V176" s="87"/>
      <c r="W176" s="87"/>
      <c r="X176" s="87"/>
    </row>
    <row r="177" spans="1:24" ht="15.75" hidden="1" customHeight="1" x14ac:dyDescent="0.25">
      <c r="A177" s="18">
        <v>149</v>
      </c>
      <c r="B177" s="10" t="s">
        <v>383</v>
      </c>
      <c r="C177" s="11" t="s">
        <v>384</v>
      </c>
      <c r="D177" s="16">
        <f>SUM(E177:F177)</f>
        <v>0.74</v>
      </c>
      <c r="E177" s="16">
        <v>0</v>
      </c>
      <c r="F177" s="16">
        <v>0.74</v>
      </c>
      <c r="G177" s="13">
        <v>5.5</v>
      </c>
      <c r="H177" s="12">
        <f t="shared" si="22"/>
        <v>0</v>
      </c>
      <c r="I177" s="12">
        <f t="shared" si="23"/>
        <v>4070</v>
      </c>
      <c r="J177" s="12">
        <f t="shared" si="24"/>
        <v>4070</v>
      </c>
      <c r="K177" s="13">
        <v>1</v>
      </c>
      <c r="L177" s="13" t="s">
        <v>123</v>
      </c>
      <c r="M177" s="11" t="s">
        <v>385</v>
      </c>
      <c r="N177" s="11"/>
      <c r="O177" s="11"/>
      <c r="P177" s="11">
        <f>4+1</f>
        <v>5</v>
      </c>
      <c r="Q177" s="116"/>
      <c r="R177" s="99" t="s">
        <v>653</v>
      </c>
      <c r="S177" s="81">
        <v>4</v>
      </c>
      <c r="U177" s="87"/>
      <c r="V177" s="87"/>
      <c r="W177" s="87"/>
      <c r="X177" s="87"/>
    </row>
    <row r="178" spans="1:24" ht="15.75" hidden="1" customHeight="1" x14ac:dyDescent="0.25">
      <c r="A178" s="18">
        <v>150</v>
      </c>
      <c r="B178" s="10" t="s">
        <v>386</v>
      </c>
      <c r="C178" s="11" t="s">
        <v>387</v>
      </c>
      <c r="D178" s="16">
        <f t="shared" ref="D178:D186" si="25">SUM(E178:F178)</f>
        <v>1.2769999999999999</v>
      </c>
      <c r="E178" s="16">
        <v>0</v>
      </c>
      <c r="F178" s="16">
        <v>1.2769999999999999</v>
      </c>
      <c r="G178" s="13">
        <v>5.5</v>
      </c>
      <c r="H178" s="12">
        <f t="shared" si="22"/>
        <v>0</v>
      </c>
      <c r="I178" s="12">
        <f t="shared" si="23"/>
        <v>7023.5</v>
      </c>
      <c r="J178" s="12">
        <f t="shared" si="24"/>
        <v>7023.5</v>
      </c>
      <c r="K178" s="13">
        <v>1</v>
      </c>
      <c r="L178" s="13" t="s">
        <v>93</v>
      </c>
      <c r="M178" s="11" t="s">
        <v>388</v>
      </c>
      <c r="N178" s="11"/>
      <c r="O178" s="11"/>
      <c r="P178" s="11">
        <v>2</v>
      </c>
      <c r="Q178" s="116"/>
      <c r="R178" s="100"/>
      <c r="S178" s="81">
        <v>4</v>
      </c>
      <c r="U178" s="87"/>
      <c r="V178" s="87"/>
      <c r="W178" s="87"/>
      <c r="X178" s="87"/>
    </row>
    <row r="179" spans="1:24" ht="15.75" hidden="1" customHeight="1" x14ac:dyDescent="0.25">
      <c r="A179" s="18">
        <v>151</v>
      </c>
      <c r="B179" s="10" t="s">
        <v>389</v>
      </c>
      <c r="C179" s="11" t="s">
        <v>390</v>
      </c>
      <c r="D179" s="16">
        <f t="shared" si="25"/>
        <v>0.64700000000000002</v>
      </c>
      <c r="E179" s="16">
        <v>0</v>
      </c>
      <c r="F179" s="16">
        <v>0.64700000000000002</v>
      </c>
      <c r="G179" s="13">
        <v>5.5</v>
      </c>
      <c r="H179" s="12">
        <f t="shared" si="22"/>
        <v>0</v>
      </c>
      <c r="I179" s="12">
        <f t="shared" si="23"/>
        <v>3558.5</v>
      </c>
      <c r="J179" s="12">
        <f t="shared" si="24"/>
        <v>3558.5</v>
      </c>
      <c r="K179" s="13">
        <v>1</v>
      </c>
      <c r="L179" s="13" t="s">
        <v>93</v>
      </c>
      <c r="M179" s="11" t="s">
        <v>391</v>
      </c>
      <c r="N179" s="11"/>
      <c r="O179" s="11"/>
      <c r="P179" s="11"/>
      <c r="Q179" s="116"/>
      <c r="R179" s="100"/>
      <c r="S179" s="81">
        <v>4</v>
      </c>
      <c r="U179" s="87"/>
      <c r="V179" s="87"/>
      <c r="W179" s="87"/>
      <c r="X179" s="87"/>
    </row>
    <row r="180" spans="1:24" ht="15.75" hidden="1" customHeight="1" x14ac:dyDescent="0.25">
      <c r="A180" s="18">
        <v>152</v>
      </c>
      <c r="B180" s="10" t="s">
        <v>392</v>
      </c>
      <c r="C180" s="11" t="s">
        <v>393</v>
      </c>
      <c r="D180" s="16">
        <f t="shared" si="25"/>
        <v>0.61099999999999999</v>
      </c>
      <c r="E180" s="16">
        <v>0</v>
      </c>
      <c r="F180" s="16">
        <v>0.61099999999999999</v>
      </c>
      <c r="G180" s="13">
        <v>5.5</v>
      </c>
      <c r="H180" s="12">
        <f t="shared" si="22"/>
        <v>0</v>
      </c>
      <c r="I180" s="12">
        <f t="shared" si="23"/>
        <v>3360.5</v>
      </c>
      <c r="J180" s="12">
        <f t="shared" si="24"/>
        <v>3360.5</v>
      </c>
      <c r="K180" s="13">
        <v>1</v>
      </c>
      <c r="L180" s="13" t="s">
        <v>93</v>
      </c>
      <c r="M180" s="11" t="s">
        <v>394</v>
      </c>
      <c r="N180" s="11"/>
      <c r="O180" s="11"/>
      <c r="P180" s="11">
        <v>2</v>
      </c>
      <c r="Q180" s="116"/>
      <c r="R180" s="100"/>
      <c r="S180" s="81">
        <v>4</v>
      </c>
      <c r="U180" s="87"/>
      <c r="V180" s="87"/>
      <c r="W180" s="87"/>
      <c r="X180" s="87"/>
    </row>
    <row r="181" spans="1:24" ht="15.75" hidden="1" customHeight="1" x14ac:dyDescent="0.25">
      <c r="A181" s="18">
        <v>153</v>
      </c>
      <c r="B181" s="10" t="s">
        <v>395</v>
      </c>
      <c r="C181" s="11" t="s">
        <v>396</v>
      </c>
      <c r="D181" s="16">
        <f t="shared" si="25"/>
        <v>0.78</v>
      </c>
      <c r="E181" s="16">
        <v>0</v>
      </c>
      <c r="F181" s="16">
        <v>0.78</v>
      </c>
      <c r="G181" s="13">
        <v>5.5</v>
      </c>
      <c r="H181" s="12">
        <f t="shared" si="22"/>
        <v>0</v>
      </c>
      <c r="I181" s="12">
        <f t="shared" si="23"/>
        <v>4290</v>
      </c>
      <c r="J181" s="12">
        <f t="shared" si="24"/>
        <v>4290</v>
      </c>
      <c r="K181" s="13">
        <v>1</v>
      </c>
      <c r="L181" s="13" t="s">
        <v>93</v>
      </c>
      <c r="M181" s="11"/>
      <c r="N181" s="11"/>
      <c r="O181" s="11"/>
      <c r="P181" s="11">
        <v>1</v>
      </c>
      <c r="Q181" s="116"/>
      <c r="R181" s="100"/>
      <c r="S181" s="81">
        <v>4</v>
      </c>
      <c r="U181" s="87"/>
      <c r="V181" s="87"/>
      <c r="W181" s="87"/>
      <c r="X181" s="87"/>
    </row>
    <row r="182" spans="1:24" ht="15.75" hidden="1" customHeight="1" x14ac:dyDescent="0.25">
      <c r="A182" s="18">
        <v>154</v>
      </c>
      <c r="B182" s="10" t="s">
        <v>397</v>
      </c>
      <c r="C182" s="11" t="s">
        <v>398</v>
      </c>
      <c r="D182" s="16">
        <f t="shared" si="25"/>
        <v>0.68</v>
      </c>
      <c r="E182" s="16">
        <v>0</v>
      </c>
      <c r="F182" s="16">
        <v>0.68</v>
      </c>
      <c r="G182" s="13">
        <v>5.5</v>
      </c>
      <c r="H182" s="12">
        <f t="shared" si="22"/>
        <v>0</v>
      </c>
      <c r="I182" s="12">
        <f t="shared" si="23"/>
        <v>3740</v>
      </c>
      <c r="J182" s="12">
        <f t="shared" si="24"/>
        <v>3740</v>
      </c>
      <c r="K182" s="13">
        <v>1</v>
      </c>
      <c r="L182" s="13" t="s">
        <v>93</v>
      </c>
      <c r="M182" s="11" t="s">
        <v>399</v>
      </c>
      <c r="N182" s="11"/>
      <c r="O182" s="11"/>
      <c r="P182" s="11">
        <f>2+1</f>
        <v>3</v>
      </c>
      <c r="Q182" s="116"/>
      <c r="R182" s="100"/>
      <c r="S182" s="81">
        <v>4</v>
      </c>
      <c r="U182" s="87"/>
      <c r="V182" s="87"/>
      <c r="W182" s="87"/>
      <c r="X182" s="87"/>
    </row>
    <row r="183" spans="1:24" ht="15.75" hidden="1" customHeight="1" x14ac:dyDescent="0.25">
      <c r="A183" s="18">
        <v>155</v>
      </c>
      <c r="B183" s="10" t="s">
        <v>400</v>
      </c>
      <c r="C183" s="11" t="s">
        <v>401</v>
      </c>
      <c r="D183" s="16">
        <f t="shared" si="25"/>
        <v>0.49</v>
      </c>
      <c r="E183" s="16">
        <v>0</v>
      </c>
      <c r="F183" s="16">
        <v>0.49</v>
      </c>
      <c r="G183" s="13">
        <v>5.5</v>
      </c>
      <c r="H183" s="12">
        <f t="shared" si="22"/>
        <v>0</v>
      </c>
      <c r="I183" s="12">
        <f t="shared" si="23"/>
        <v>2695</v>
      </c>
      <c r="J183" s="12">
        <f t="shared" si="24"/>
        <v>2695</v>
      </c>
      <c r="K183" s="13">
        <v>1</v>
      </c>
      <c r="L183" s="13" t="s">
        <v>123</v>
      </c>
      <c r="M183" s="11" t="s">
        <v>402</v>
      </c>
      <c r="N183" s="11"/>
      <c r="O183" s="11"/>
      <c r="P183" s="11"/>
      <c r="Q183" s="116"/>
      <c r="R183" s="100"/>
      <c r="S183" s="81">
        <v>4</v>
      </c>
      <c r="U183" s="87"/>
      <c r="V183" s="87"/>
      <c r="W183" s="87"/>
      <c r="X183" s="87"/>
    </row>
    <row r="184" spans="1:24" ht="15.75" hidden="1" customHeight="1" x14ac:dyDescent="0.25">
      <c r="A184" s="18">
        <v>156</v>
      </c>
      <c r="B184" s="10" t="s">
        <v>403</v>
      </c>
      <c r="C184" s="11" t="s">
        <v>404</v>
      </c>
      <c r="D184" s="16">
        <f t="shared" si="25"/>
        <v>0.26500000000000001</v>
      </c>
      <c r="E184" s="16">
        <v>0</v>
      </c>
      <c r="F184" s="16">
        <v>0.26500000000000001</v>
      </c>
      <c r="G184" s="13">
        <v>5.5</v>
      </c>
      <c r="H184" s="12">
        <f t="shared" si="22"/>
        <v>0</v>
      </c>
      <c r="I184" s="12">
        <f t="shared" si="23"/>
        <v>1457.5</v>
      </c>
      <c r="J184" s="12">
        <f t="shared" si="24"/>
        <v>1457.5</v>
      </c>
      <c r="K184" s="13">
        <v>1</v>
      </c>
      <c r="L184" s="13" t="s">
        <v>93</v>
      </c>
      <c r="M184" s="11" t="s">
        <v>405</v>
      </c>
      <c r="N184" s="11"/>
      <c r="O184" s="11"/>
      <c r="P184" s="11">
        <v>1</v>
      </c>
      <c r="Q184" s="116"/>
      <c r="R184" s="100"/>
      <c r="S184" s="81">
        <v>4</v>
      </c>
      <c r="U184" s="87"/>
      <c r="V184" s="87"/>
      <c r="W184" s="87"/>
      <c r="X184" s="87"/>
    </row>
    <row r="185" spans="1:24" ht="15.75" hidden="1" customHeight="1" x14ac:dyDescent="0.25">
      <c r="A185" s="18">
        <v>157</v>
      </c>
      <c r="B185" s="10" t="s">
        <v>406</v>
      </c>
      <c r="C185" s="11" t="s">
        <v>407</v>
      </c>
      <c r="D185" s="16">
        <f t="shared" si="25"/>
        <v>0.23799999999999999</v>
      </c>
      <c r="E185" s="16">
        <v>0</v>
      </c>
      <c r="F185" s="16">
        <v>0.23799999999999999</v>
      </c>
      <c r="G185" s="13">
        <v>5.5</v>
      </c>
      <c r="H185" s="12">
        <f t="shared" si="22"/>
        <v>0</v>
      </c>
      <c r="I185" s="12">
        <f t="shared" si="23"/>
        <v>1309</v>
      </c>
      <c r="J185" s="12">
        <f t="shared" si="24"/>
        <v>1309</v>
      </c>
      <c r="K185" s="13">
        <v>1</v>
      </c>
      <c r="L185" s="13" t="s">
        <v>93</v>
      </c>
      <c r="M185" s="11"/>
      <c r="N185" s="11"/>
      <c r="O185" s="11"/>
      <c r="P185" s="11">
        <v>1</v>
      </c>
      <c r="Q185" s="116"/>
      <c r="R185" s="100"/>
      <c r="S185" s="81">
        <v>4</v>
      </c>
      <c r="U185" s="87"/>
      <c r="V185" s="87"/>
      <c r="W185" s="87"/>
      <c r="X185" s="87"/>
    </row>
    <row r="186" spans="1:24" ht="15.75" hidden="1" customHeight="1" thickBot="1" x14ac:dyDescent="0.3">
      <c r="A186" s="18">
        <v>158</v>
      </c>
      <c r="B186" s="10" t="s">
        <v>408</v>
      </c>
      <c r="C186" s="11" t="s">
        <v>409</v>
      </c>
      <c r="D186" s="16">
        <f t="shared" si="25"/>
        <v>0.38600000000000001</v>
      </c>
      <c r="E186" s="16">
        <v>0</v>
      </c>
      <c r="F186" s="16">
        <v>0.38600000000000001</v>
      </c>
      <c r="G186" s="13">
        <v>5.5</v>
      </c>
      <c r="H186" s="12">
        <f t="shared" si="22"/>
        <v>0</v>
      </c>
      <c r="I186" s="12">
        <f t="shared" si="23"/>
        <v>2123</v>
      </c>
      <c r="J186" s="12">
        <f t="shared" si="24"/>
        <v>2123</v>
      </c>
      <c r="K186" s="13">
        <v>1</v>
      </c>
      <c r="L186" s="13" t="s">
        <v>93</v>
      </c>
      <c r="M186" s="11"/>
      <c r="N186" s="11"/>
      <c r="O186" s="11"/>
      <c r="P186" s="11"/>
      <c r="Q186" s="116"/>
      <c r="R186" s="100"/>
      <c r="S186" s="81">
        <v>4</v>
      </c>
      <c r="U186" s="87"/>
      <c r="V186" s="87"/>
      <c r="W186" s="87"/>
      <c r="X186" s="87"/>
    </row>
    <row r="187" spans="1:24" ht="15.75" hidden="1" customHeight="1" x14ac:dyDescent="0.3">
      <c r="A187" s="18"/>
      <c r="B187" s="62" t="s">
        <v>214</v>
      </c>
      <c r="C187" s="63"/>
      <c r="D187" s="60">
        <f>SUM(D177:D186)</f>
        <v>6.1139999999999999</v>
      </c>
      <c r="E187" s="60"/>
      <c r="F187" s="60"/>
      <c r="G187" s="48"/>
      <c r="H187" s="48"/>
      <c r="I187" s="64"/>
      <c r="J187" s="64"/>
      <c r="K187" s="48"/>
      <c r="L187" s="48"/>
      <c r="M187" s="48"/>
      <c r="N187" s="49"/>
      <c r="O187" s="50"/>
      <c r="P187" s="50"/>
      <c r="Q187" s="116"/>
      <c r="R187" s="100"/>
      <c r="S187" s="81">
        <v>4</v>
      </c>
      <c r="T187" s="3">
        <f>SUM(E177:F186)</f>
        <v>6.1139999999999999</v>
      </c>
      <c r="U187" s="87"/>
      <c r="V187" s="87"/>
      <c r="W187" s="87"/>
      <c r="X187" s="87"/>
    </row>
    <row r="188" spans="1:24" s="5" customFormat="1" ht="21" hidden="1" customHeight="1" thickBot="1" x14ac:dyDescent="0.3">
      <c r="A188" s="20"/>
      <c r="B188" s="65" t="s">
        <v>410</v>
      </c>
      <c r="C188" s="66"/>
      <c r="D188" s="53">
        <f>D187+D176+D173+D170</f>
        <v>16.847999999999999</v>
      </c>
      <c r="E188" s="53">
        <f>SUM(E165:E186)</f>
        <v>0</v>
      </c>
      <c r="F188" s="53">
        <f>SUM(F165:F186)</f>
        <v>16.847999999999995</v>
      </c>
      <c r="G188" s="65"/>
      <c r="H188" s="53">
        <f>SUM(H165:H187)</f>
        <v>0</v>
      </c>
      <c r="I188" s="53">
        <f t="shared" ref="I188:J188" si="26">SUM(I165:I187)</f>
        <v>92664</v>
      </c>
      <c r="J188" s="53">
        <f t="shared" si="26"/>
        <v>92664</v>
      </c>
      <c r="K188" s="65"/>
      <c r="L188" s="67" t="s">
        <v>589</v>
      </c>
      <c r="M188" s="65"/>
      <c r="N188" s="68"/>
      <c r="O188" s="69"/>
      <c r="P188" s="69"/>
      <c r="Q188" s="116"/>
      <c r="R188" s="101"/>
      <c r="S188" s="81">
        <v>4</v>
      </c>
      <c r="T188" s="7">
        <f>SUM(T170:T187)</f>
        <v>16.847999999999999</v>
      </c>
      <c r="U188" s="87"/>
      <c r="V188" s="87"/>
      <c r="W188" s="87"/>
      <c r="X188" s="87"/>
    </row>
    <row r="189" spans="1:24" ht="15.75" hidden="1" customHeight="1" x14ac:dyDescent="0.25">
      <c r="A189" s="18">
        <v>159</v>
      </c>
      <c r="B189" s="10" t="s">
        <v>411</v>
      </c>
      <c r="C189" s="11" t="s">
        <v>412</v>
      </c>
      <c r="D189" s="16">
        <f>SUM(E189:F189)</f>
        <v>1.903</v>
      </c>
      <c r="E189" s="16">
        <v>0</v>
      </c>
      <c r="F189" s="16">
        <v>1.903</v>
      </c>
      <c r="G189" s="13">
        <v>5.5</v>
      </c>
      <c r="H189" s="12">
        <f>E189*1000*G189</f>
        <v>0</v>
      </c>
      <c r="I189" s="12">
        <f>F189*1000*G189</f>
        <v>10466.5</v>
      </c>
      <c r="J189" s="12">
        <f>SUM(H189:I189)</f>
        <v>10466.5</v>
      </c>
      <c r="K189" s="13">
        <v>1</v>
      </c>
      <c r="L189" s="13" t="s">
        <v>93</v>
      </c>
      <c r="M189" s="11" t="s">
        <v>413</v>
      </c>
      <c r="N189" s="11"/>
      <c r="O189" s="11"/>
      <c r="P189" s="11">
        <v>7</v>
      </c>
      <c r="Q189" s="116"/>
      <c r="R189" s="99" t="s">
        <v>654</v>
      </c>
      <c r="S189" s="81">
        <v>4</v>
      </c>
      <c r="U189" s="87"/>
      <c r="V189" s="87"/>
      <c r="W189" s="87"/>
      <c r="X189" s="87"/>
    </row>
    <row r="190" spans="1:24" ht="15.75" hidden="1" customHeight="1" x14ac:dyDescent="0.25">
      <c r="A190" s="18">
        <v>160</v>
      </c>
      <c r="B190" s="10" t="s">
        <v>414</v>
      </c>
      <c r="C190" s="11" t="s">
        <v>415</v>
      </c>
      <c r="D190" s="16">
        <f>SUM(E190:F190)</f>
        <v>1.1599999999999999</v>
      </c>
      <c r="E190" s="16">
        <v>0</v>
      </c>
      <c r="F190" s="16">
        <v>1.1599999999999999</v>
      </c>
      <c r="G190" s="13">
        <v>5.5</v>
      </c>
      <c r="H190" s="12">
        <f t="shared" ref="H190:H241" si="27">E190*1000*G190</f>
        <v>0</v>
      </c>
      <c r="I190" s="12">
        <f t="shared" ref="I190:I241" si="28">F190*1000*G190</f>
        <v>6380</v>
      </c>
      <c r="J190" s="12">
        <f t="shared" ref="J190:J241" si="29">SUM(H190:I190)</f>
        <v>6380</v>
      </c>
      <c r="K190" s="13">
        <v>1</v>
      </c>
      <c r="L190" s="13" t="s">
        <v>123</v>
      </c>
      <c r="M190" s="11" t="s">
        <v>416</v>
      </c>
      <c r="N190" s="11"/>
      <c r="O190" s="11"/>
      <c r="P190" s="11">
        <v>5</v>
      </c>
      <c r="Q190" s="116"/>
      <c r="R190" s="100"/>
      <c r="S190" s="81">
        <v>4</v>
      </c>
      <c r="U190" s="87"/>
      <c r="V190" s="87"/>
      <c r="W190" s="87"/>
      <c r="X190" s="87"/>
    </row>
    <row r="191" spans="1:24" ht="15.75" hidden="1" customHeight="1" x14ac:dyDescent="0.25">
      <c r="A191" s="18">
        <v>161</v>
      </c>
      <c r="B191" s="10" t="s">
        <v>417</v>
      </c>
      <c r="C191" s="11" t="s">
        <v>418</v>
      </c>
      <c r="D191" s="16">
        <f t="shared" ref="D191:D205" si="30">SUM(E191:F191)</f>
        <v>0.35499999999999998</v>
      </c>
      <c r="E191" s="16">
        <v>0</v>
      </c>
      <c r="F191" s="16">
        <v>0.35499999999999998</v>
      </c>
      <c r="G191" s="13">
        <v>5.5</v>
      </c>
      <c r="H191" s="12">
        <f t="shared" si="27"/>
        <v>0</v>
      </c>
      <c r="I191" s="12">
        <f t="shared" si="28"/>
        <v>1952.5</v>
      </c>
      <c r="J191" s="12">
        <f t="shared" si="29"/>
        <v>1952.5</v>
      </c>
      <c r="K191" s="13">
        <v>1</v>
      </c>
      <c r="L191" s="13" t="s">
        <v>93</v>
      </c>
      <c r="M191" s="11" t="s">
        <v>419</v>
      </c>
      <c r="N191" s="11"/>
      <c r="O191" s="11"/>
      <c r="P191" s="11"/>
      <c r="Q191" s="116"/>
      <c r="R191" s="100"/>
      <c r="S191" s="81">
        <v>4</v>
      </c>
      <c r="U191" s="87"/>
      <c r="V191" s="87"/>
      <c r="W191" s="87"/>
      <c r="X191" s="87"/>
    </row>
    <row r="192" spans="1:24" ht="15.75" hidden="1" customHeight="1" x14ac:dyDescent="0.25">
      <c r="A192" s="18">
        <v>162</v>
      </c>
      <c r="B192" s="10" t="s">
        <v>420</v>
      </c>
      <c r="C192" s="11" t="s">
        <v>421</v>
      </c>
      <c r="D192" s="16">
        <f t="shared" si="30"/>
        <v>0.52600000000000002</v>
      </c>
      <c r="E192" s="16">
        <v>0</v>
      </c>
      <c r="F192" s="16">
        <v>0.52600000000000002</v>
      </c>
      <c r="G192" s="13">
        <v>5.5</v>
      </c>
      <c r="H192" s="12">
        <f t="shared" si="27"/>
        <v>0</v>
      </c>
      <c r="I192" s="12">
        <f t="shared" si="28"/>
        <v>2893</v>
      </c>
      <c r="J192" s="12">
        <f t="shared" si="29"/>
        <v>2893</v>
      </c>
      <c r="K192" s="13">
        <v>1</v>
      </c>
      <c r="L192" s="13" t="s">
        <v>93</v>
      </c>
      <c r="M192" s="11" t="s">
        <v>422</v>
      </c>
      <c r="N192" s="11"/>
      <c r="O192" s="11"/>
      <c r="P192" s="11"/>
      <c r="Q192" s="116"/>
      <c r="R192" s="100"/>
      <c r="S192" s="81">
        <v>4</v>
      </c>
      <c r="U192" s="87"/>
      <c r="V192" s="87"/>
      <c r="W192" s="87"/>
      <c r="X192" s="87"/>
    </row>
    <row r="193" spans="1:24" ht="15.75" hidden="1" customHeight="1" x14ac:dyDescent="0.25">
      <c r="A193" s="18">
        <v>163</v>
      </c>
      <c r="B193" s="10" t="s">
        <v>423</v>
      </c>
      <c r="C193" s="11" t="s">
        <v>424</v>
      </c>
      <c r="D193" s="16">
        <f t="shared" si="30"/>
        <v>0.4</v>
      </c>
      <c r="E193" s="16">
        <v>0</v>
      </c>
      <c r="F193" s="16">
        <v>0.4</v>
      </c>
      <c r="G193" s="13">
        <v>5.5</v>
      </c>
      <c r="H193" s="12">
        <f t="shared" si="27"/>
        <v>0</v>
      </c>
      <c r="I193" s="12">
        <f t="shared" si="28"/>
        <v>2200</v>
      </c>
      <c r="J193" s="12">
        <f t="shared" si="29"/>
        <v>2200</v>
      </c>
      <c r="K193" s="13">
        <v>1</v>
      </c>
      <c r="L193" s="13" t="s">
        <v>93</v>
      </c>
      <c r="M193" s="11" t="s">
        <v>425</v>
      </c>
      <c r="N193" s="11"/>
      <c r="O193" s="11"/>
      <c r="P193" s="11">
        <v>1</v>
      </c>
      <c r="Q193" s="116"/>
      <c r="R193" s="100"/>
      <c r="S193" s="81">
        <v>4</v>
      </c>
      <c r="U193" s="87"/>
      <c r="V193" s="87"/>
      <c r="W193" s="87"/>
      <c r="X193" s="87"/>
    </row>
    <row r="194" spans="1:24" ht="15.75" hidden="1" customHeight="1" x14ac:dyDescent="0.25">
      <c r="A194" s="18">
        <v>164</v>
      </c>
      <c r="B194" s="10" t="s">
        <v>426</v>
      </c>
      <c r="C194" s="11" t="s">
        <v>427</v>
      </c>
      <c r="D194" s="16">
        <f t="shared" si="30"/>
        <v>0.71699999999999997</v>
      </c>
      <c r="E194" s="16">
        <v>0</v>
      </c>
      <c r="F194" s="16">
        <v>0.71699999999999997</v>
      </c>
      <c r="G194" s="13">
        <v>5.5</v>
      </c>
      <c r="H194" s="12">
        <f t="shared" si="27"/>
        <v>0</v>
      </c>
      <c r="I194" s="12">
        <f t="shared" si="28"/>
        <v>3943.5</v>
      </c>
      <c r="J194" s="12">
        <f t="shared" si="29"/>
        <v>3943.5</v>
      </c>
      <c r="K194" s="13">
        <v>1</v>
      </c>
      <c r="L194" s="13" t="s">
        <v>93</v>
      </c>
      <c r="M194" s="11" t="s">
        <v>428</v>
      </c>
      <c r="N194" s="11"/>
      <c r="O194" s="11"/>
      <c r="P194" s="11"/>
      <c r="Q194" s="116"/>
      <c r="R194" s="100"/>
      <c r="S194" s="81">
        <v>4</v>
      </c>
      <c r="U194" s="87"/>
      <c r="V194" s="87"/>
      <c r="W194" s="87"/>
      <c r="X194" s="87"/>
    </row>
    <row r="195" spans="1:24" ht="15.75" hidden="1" customHeight="1" x14ac:dyDescent="0.25">
      <c r="A195" s="18">
        <v>165</v>
      </c>
      <c r="B195" s="10" t="s">
        <v>429</v>
      </c>
      <c r="C195" s="11" t="s">
        <v>430</v>
      </c>
      <c r="D195" s="16">
        <f t="shared" si="30"/>
        <v>1</v>
      </c>
      <c r="E195" s="16">
        <v>0</v>
      </c>
      <c r="F195" s="16">
        <v>1</v>
      </c>
      <c r="G195" s="13">
        <v>5.5</v>
      </c>
      <c r="H195" s="12">
        <f t="shared" si="27"/>
        <v>0</v>
      </c>
      <c r="I195" s="12">
        <f t="shared" si="28"/>
        <v>5500</v>
      </c>
      <c r="J195" s="12">
        <f t="shared" si="29"/>
        <v>5500</v>
      </c>
      <c r="K195" s="13">
        <v>1</v>
      </c>
      <c r="L195" s="13" t="s">
        <v>93</v>
      </c>
      <c r="M195" s="11"/>
      <c r="N195" s="11"/>
      <c r="O195" s="11"/>
      <c r="P195" s="11">
        <v>1</v>
      </c>
      <c r="Q195" s="116"/>
      <c r="R195" s="100"/>
      <c r="S195" s="81">
        <v>4</v>
      </c>
      <c r="U195" s="87"/>
      <c r="V195" s="87"/>
      <c r="W195" s="87"/>
      <c r="X195" s="87"/>
    </row>
    <row r="196" spans="1:24" ht="15.75" hidden="1" customHeight="1" x14ac:dyDescent="0.25">
      <c r="A196" s="18">
        <v>166</v>
      </c>
      <c r="B196" s="10" t="s">
        <v>431</v>
      </c>
      <c r="C196" s="11" t="s">
        <v>432</v>
      </c>
      <c r="D196" s="16">
        <f t="shared" si="30"/>
        <v>0.182</v>
      </c>
      <c r="E196" s="16">
        <v>0</v>
      </c>
      <c r="F196" s="16">
        <v>0.182</v>
      </c>
      <c r="G196" s="13">
        <v>5.5</v>
      </c>
      <c r="H196" s="12">
        <f t="shared" si="27"/>
        <v>0</v>
      </c>
      <c r="I196" s="12">
        <f t="shared" si="28"/>
        <v>1001</v>
      </c>
      <c r="J196" s="12">
        <f t="shared" si="29"/>
        <v>1001</v>
      </c>
      <c r="K196" s="13">
        <v>1</v>
      </c>
      <c r="L196" s="13" t="s">
        <v>93</v>
      </c>
      <c r="M196" s="11" t="s">
        <v>433</v>
      </c>
      <c r="N196" s="11"/>
      <c r="O196" s="11"/>
      <c r="P196" s="11"/>
      <c r="Q196" s="116"/>
      <c r="R196" s="100"/>
      <c r="S196" s="81">
        <v>4</v>
      </c>
      <c r="U196" s="87"/>
      <c r="V196" s="87"/>
      <c r="W196" s="87"/>
      <c r="X196" s="87"/>
    </row>
    <row r="197" spans="1:24" ht="15.75" hidden="1" customHeight="1" x14ac:dyDescent="0.25">
      <c r="A197" s="18">
        <v>167</v>
      </c>
      <c r="B197" s="10" t="s">
        <v>434</v>
      </c>
      <c r="C197" s="11" t="s">
        <v>435</v>
      </c>
      <c r="D197" s="16">
        <f t="shared" si="30"/>
        <v>1.63</v>
      </c>
      <c r="E197" s="16">
        <v>0</v>
      </c>
      <c r="F197" s="16">
        <v>1.63</v>
      </c>
      <c r="G197" s="13">
        <v>5.5</v>
      </c>
      <c r="H197" s="12">
        <f t="shared" si="27"/>
        <v>0</v>
      </c>
      <c r="I197" s="12">
        <f t="shared" si="28"/>
        <v>8965</v>
      </c>
      <c r="J197" s="12">
        <f t="shared" si="29"/>
        <v>8965</v>
      </c>
      <c r="K197" s="13">
        <v>1</v>
      </c>
      <c r="L197" s="13" t="s">
        <v>93</v>
      </c>
      <c r="M197" s="11" t="s">
        <v>436</v>
      </c>
      <c r="N197" s="11"/>
      <c r="O197" s="11"/>
      <c r="P197" s="11">
        <v>2</v>
      </c>
      <c r="Q197" s="116"/>
      <c r="R197" s="100"/>
      <c r="S197" s="81">
        <v>4</v>
      </c>
      <c r="U197" s="87"/>
      <c r="V197" s="87"/>
      <c r="W197" s="87"/>
      <c r="X197" s="87"/>
    </row>
    <row r="198" spans="1:24" ht="15.75" hidden="1" customHeight="1" x14ac:dyDescent="0.25">
      <c r="A198" s="18">
        <v>168</v>
      </c>
      <c r="B198" s="10" t="s">
        <v>437</v>
      </c>
      <c r="C198" s="11" t="s">
        <v>438</v>
      </c>
      <c r="D198" s="16">
        <f t="shared" si="30"/>
        <v>2.2730000000000001</v>
      </c>
      <c r="E198" s="16">
        <v>0</v>
      </c>
      <c r="F198" s="16">
        <v>2.2730000000000001</v>
      </c>
      <c r="G198" s="13">
        <v>5.5</v>
      </c>
      <c r="H198" s="12">
        <f t="shared" si="27"/>
        <v>0</v>
      </c>
      <c r="I198" s="12">
        <f t="shared" si="28"/>
        <v>12501.5</v>
      </c>
      <c r="J198" s="12">
        <f t="shared" si="29"/>
        <v>12501.5</v>
      </c>
      <c r="K198" s="13">
        <v>1</v>
      </c>
      <c r="L198" s="13" t="s">
        <v>93</v>
      </c>
      <c r="M198" s="11" t="s">
        <v>439</v>
      </c>
      <c r="N198" s="11"/>
      <c r="O198" s="11"/>
      <c r="P198" s="11">
        <v>1</v>
      </c>
      <c r="Q198" s="116"/>
      <c r="R198" s="100"/>
      <c r="S198" s="81">
        <v>4</v>
      </c>
      <c r="U198" s="87"/>
      <c r="V198" s="87"/>
      <c r="W198" s="87"/>
      <c r="X198" s="87"/>
    </row>
    <row r="199" spans="1:24" ht="15.75" hidden="1" customHeight="1" x14ac:dyDescent="0.25">
      <c r="A199" s="18">
        <v>169</v>
      </c>
      <c r="B199" s="10" t="s">
        <v>440</v>
      </c>
      <c r="C199" s="11" t="s">
        <v>441</v>
      </c>
      <c r="D199" s="16">
        <f t="shared" si="30"/>
        <v>1.079</v>
      </c>
      <c r="E199" s="16">
        <v>0</v>
      </c>
      <c r="F199" s="16">
        <v>1.079</v>
      </c>
      <c r="G199" s="13">
        <v>5.5</v>
      </c>
      <c r="H199" s="12">
        <f t="shared" si="27"/>
        <v>0</v>
      </c>
      <c r="I199" s="12">
        <f t="shared" si="28"/>
        <v>5934.5</v>
      </c>
      <c r="J199" s="12">
        <f t="shared" si="29"/>
        <v>5934.5</v>
      </c>
      <c r="K199" s="13">
        <v>1</v>
      </c>
      <c r="L199" s="13" t="s">
        <v>93</v>
      </c>
      <c r="M199" s="11" t="s">
        <v>442</v>
      </c>
      <c r="N199" s="11"/>
      <c r="O199" s="11"/>
      <c r="P199" s="11"/>
      <c r="Q199" s="116"/>
      <c r="R199" s="100"/>
      <c r="S199" s="81">
        <v>4</v>
      </c>
      <c r="U199" s="87"/>
      <c r="V199" s="87"/>
      <c r="W199" s="87"/>
      <c r="X199" s="87"/>
    </row>
    <row r="200" spans="1:24" ht="15.75" hidden="1" customHeight="1" x14ac:dyDescent="0.25">
      <c r="A200" s="18">
        <v>170</v>
      </c>
      <c r="B200" s="10" t="s">
        <v>443</v>
      </c>
      <c r="C200" s="11" t="s">
        <v>444</v>
      </c>
      <c r="D200" s="16">
        <f t="shared" si="30"/>
        <v>1.0549999999999999</v>
      </c>
      <c r="E200" s="16">
        <v>0</v>
      </c>
      <c r="F200" s="16">
        <v>1.0549999999999999</v>
      </c>
      <c r="G200" s="13">
        <v>5.5</v>
      </c>
      <c r="H200" s="12">
        <f t="shared" si="27"/>
        <v>0</v>
      </c>
      <c r="I200" s="12">
        <f t="shared" si="28"/>
        <v>5802.5</v>
      </c>
      <c r="J200" s="12">
        <f t="shared" si="29"/>
        <v>5802.5</v>
      </c>
      <c r="K200" s="13">
        <v>1</v>
      </c>
      <c r="L200" s="13" t="s">
        <v>93</v>
      </c>
      <c r="M200" s="11" t="s">
        <v>445</v>
      </c>
      <c r="N200" s="11"/>
      <c r="O200" s="11"/>
      <c r="P200" s="11"/>
      <c r="Q200" s="116"/>
      <c r="R200" s="100"/>
      <c r="S200" s="81">
        <v>4</v>
      </c>
      <c r="U200" s="87"/>
      <c r="V200" s="87"/>
      <c r="W200" s="87"/>
      <c r="X200" s="87"/>
    </row>
    <row r="201" spans="1:24" ht="15.75" hidden="1" customHeight="1" x14ac:dyDescent="0.25">
      <c r="A201" s="18">
        <v>171</v>
      </c>
      <c r="B201" s="10" t="s">
        <v>446</v>
      </c>
      <c r="C201" s="11" t="s">
        <v>447</v>
      </c>
      <c r="D201" s="16">
        <f t="shared" si="30"/>
        <v>0.64600000000000002</v>
      </c>
      <c r="E201" s="16">
        <v>0</v>
      </c>
      <c r="F201" s="16">
        <v>0.64600000000000002</v>
      </c>
      <c r="G201" s="13">
        <v>5.5</v>
      </c>
      <c r="H201" s="12">
        <f t="shared" si="27"/>
        <v>0</v>
      </c>
      <c r="I201" s="12">
        <f t="shared" si="28"/>
        <v>3553</v>
      </c>
      <c r="J201" s="12">
        <f t="shared" si="29"/>
        <v>3553</v>
      </c>
      <c r="K201" s="13">
        <v>1</v>
      </c>
      <c r="L201" s="13" t="s">
        <v>93</v>
      </c>
      <c r="M201" s="11" t="s">
        <v>448</v>
      </c>
      <c r="N201" s="11"/>
      <c r="O201" s="11"/>
      <c r="P201" s="11"/>
      <c r="Q201" s="116"/>
      <c r="R201" s="100"/>
      <c r="S201" s="81">
        <v>4</v>
      </c>
      <c r="U201" s="87"/>
      <c r="V201" s="87"/>
      <c r="W201" s="87"/>
      <c r="X201" s="87"/>
    </row>
    <row r="202" spans="1:24" ht="15.75" hidden="1" customHeight="1" x14ac:dyDescent="0.25">
      <c r="A202" s="18">
        <v>172</v>
      </c>
      <c r="B202" s="10" t="s">
        <v>449</v>
      </c>
      <c r="C202" s="11" t="s">
        <v>450</v>
      </c>
      <c r="D202" s="16">
        <f t="shared" si="30"/>
        <v>0.753</v>
      </c>
      <c r="E202" s="16">
        <v>0</v>
      </c>
      <c r="F202" s="16">
        <v>0.753</v>
      </c>
      <c r="G202" s="13">
        <v>5.5</v>
      </c>
      <c r="H202" s="12">
        <f t="shared" si="27"/>
        <v>0</v>
      </c>
      <c r="I202" s="12">
        <f t="shared" si="28"/>
        <v>4141.5</v>
      </c>
      <c r="J202" s="12">
        <f t="shared" si="29"/>
        <v>4141.5</v>
      </c>
      <c r="K202" s="13">
        <v>1</v>
      </c>
      <c r="L202" s="13" t="s">
        <v>93</v>
      </c>
      <c r="M202" s="11"/>
      <c r="N202" s="11"/>
      <c r="O202" s="11"/>
      <c r="P202" s="11"/>
      <c r="Q202" s="116"/>
      <c r="R202" s="100"/>
      <c r="S202" s="81">
        <v>4</v>
      </c>
      <c r="U202" s="87"/>
      <c r="V202" s="87"/>
      <c r="W202" s="87"/>
      <c r="X202" s="87"/>
    </row>
    <row r="203" spans="1:24" ht="15.75" hidden="1" customHeight="1" x14ac:dyDescent="0.25">
      <c r="A203" s="18">
        <v>173</v>
      </c>
      <c r="B203" s="10" t="s">
        <v>451</v>
      </c>
      <c r="C203" s="11" t="s">
        <v>452</v>
      </c>
      <c r="D203" s="16">
        <f t="shared" si="30"/>
        <v>2.5289999999999999</v>
      </c>
      <c r="E203" s="16">
        <v>0</v>
      </c>
      <c r="F203" s="16">
        <v>2.5289999999999999</v>
      </c>
      <c r="G203" s="13">
        <v>5.5</v>
      </c>
      <c r="H203" s="12">
        <f t="shared" si="27"/>
        <v>0</v>
      </c>
      <c r="I203" s="12">
        <f t="shared" si="28"/>
        <v>13909.5</v>
      </c>
      <c r="J203" s="12">
        <f t="shared" si="29"/>
        <v>13909.5</v>
      </c>
      <c r="K203" s="13">
        <v>1</v>
      </c>
      <c r="L203" s="13" t="s">
        <v>93</v>
      </c>
      <c r="M203" s="11" t="s">
        <v>453</v>
      </c>
      <c r="N203" s="11"/>
      <c r="O203" s="11"/>
      <c r="P203" s="11">
        <v>1</v>
      </c>
      <c r="Q203" s="116"/>
      <c r="R203" s="100"/>
      <c r="S203" s="81">
        <v>4</v>
      </c>
      <c r="U203" s="87"/>
      <c r="V203" s="87"/>
      <c r="W203" s="87"/>
      <c r="X203" s="87"/>
    </row>
    <row r="204" spans="1:24" ht="15.75" hidden="1" customHeight="1" x14ac:dyDescent="0.25">
      <c r="A204" s="18">
        <v>174</v>
      </c>
      <c r="B204" s="10" t="s">
        <v>454</v>
      </c>
      <c r="C204" s="11" t="s">
        <v>455</v>
      </c>
      <c r="D204" s="16">
        <f t="shared" si="30"/>
        <v>0.51</v>
      </c>
      <c r="E204" s="16">
        <v>0</v>
      </c>
      <c r="F204" s="16">
        <v>0.51</v>
      </c>
      <c r="G204" s="13">
        <v>5.5</v>
      </c>
      <c r="H204" s="12">
        <f t="shared" si="27"/>
        <v>0</v>
      </c>
      <c r="I204" s="12">
        <f t="shared" si="28"/>
        <v>2805</v>
      </c>
      <c r="J204" s="12">
        <f t="shared" si="29"/>
        <v>2805</v>
      </c>
      <c r="K204" s="13">
        <v>1</v>
      </c>
      <c r="L204" s="13" t="s">
        <v>93</v>
      </c>
      <c r="M204" s="11"/>
      <c r="N204" s="11"/>
      <c r="O204" s="11"/>
      <c r="P204" s="11"/>
      <c r="Q204" s="116"/>
      <c r="R204" s="100"/>
      <c r="S204" s="81">
        <v>4</v>
      </c>
      <c r="U204" s="87"/>
      <c r="V204" s="87"/>
      <c r="W204" s="87"/>
      <c r="X204" s="87"/>
    </row>
    <row r="205" spans="1:24" ht="15.75" hidden="1" customHeight="1" thickBot="1" x14ac:dyDescent="0.3">
      <c r="A205" s="18">
        <v>175</v>
      </c>
      <c r="B205" s="10" t="s">
        <v>456</v>
      </c>
      <c r="C205" s="11" t="s">
        <v>457</v>
      </c>
      <c r="D205" s="16">
        <f t="shared" si="30"/>
        <v>0.86499999999999999</v>
      </c>
      <c r="E205" s="16">
        <v>0</v>
      </c>
      <c r="F205" s="16">
        <v>0.86499999999999999</v>
      </c>
      <c r="G205" s="13">
        <v>5.5</v>
      </c>
      <c r="H205" s="12">
        <f t="shared" si="27"/>
        <v>0</v>
      </c>
      <c r="I205" s="12">
        <f t="shared" si="28"/>
        <v>4757.5</v>
      </c>
      <c r="J205" s="12">
        <f t="shared" si="29"/>
        <v>4757.5</v>
      </c>
      <c r="K205" s="13">
        <v>1</v>
      </c>
      <c r="L205" s="13" t="s">
        <v>93</v>
      </c>
      <c r="M205" s="11"/>
      <c r="N205" s="11"/>
      <c r="O205" s="11"/>
      <c r="P205" s="11"/>
      <c r="Q205" s="116"/>
      <c r="R205" s="100"/>
      <c r="S205" s="81">
        <v>4</v>
      </c>
      <c r="U205" s="87"/>
      <c r="V205" s="87"/>
      <c r="W205" s="87"/>
      <c r="X205" s="87"/>
    </row>
    <row r="206" spans="1:24" ht="15.75" hidden="1" customHeight="1" thickBot="1" x14ac:dyDescent="0.3">
      <c r="A206" s="18"/>
      <c r="B206" s="62" t="s">
        <v>214</v>
      </c>
      <c r="C206" s="63"/>
      <c r="D206" s="60">
        <f>SUM(D189:D205)</f>
        <v>17.583000000000002</v>
      </c>
      <c r="E206" s="60"/>
      <c r="F206" s="60"/>
      <c r="G206" s="48"/>
      <c r="H206" s="48"/>
      <c r="I206" s="48"/>
      <c r="J206" s="48"/>
      <c r="K206" s="48"/>
      <c r="L206" s="48"/>
      <c r="M206" s="48"/>
      <c r="N206" s="49"/>
      <c r="O206" s="50"/>
      <c r="P206" s="50"/>
      <c r="Q206" s="116"/>
      <c r="R206" s="101"/>
      <c r="S206" s="81">
        <v>4</v>
      </c>
      <c r="T206" s="3">
        <f>SUM(E189:F205)</f>
        <v>17.583000000000002</v>
      </c>
      <c r="U206" s="87"/>
      <c r="V206" s="87"/>
      <c r="W206" s="87"/>
      <c r="X206" s="87"/>
    </row>
    <row r="207" spans="1:24" ht="15.75" hidden="1" customHeight="1" x14ac:dyDescent="0.25">
      <c r="A207" s="18">
        <v>176</v>
      </c>
      <c r="B207" s="10" t="s">
        <v>458</v>
      </c>
      <c r="C207" s="11" t="s">
        <v>459</v>
      </c>
      <c r="D207" s="16">
        <f>SUM(E207:F207)</f>
        <v>0.82899999999999996</v>
      </c>
      <c r="E207" s="16">
        <v>0</v>
      </c>
      <c r="F207" s="16">
        <v>0.82899999999999996</v>
      </c>
      <c r="G207" s="13">
        <v>5.5</v>
      </c>
      <c r="H207" s="12">
        <f t="shared" si="27"/>
        <v>0</v>
      </c>
      <c r="I207" s="12">
        <f t="shared" si="28"/>
        <v>4559.5</v>
      </c>
      <c r="J207" s="12">
        <f t="shared" si="29"/>
        <v>4559.5</v>
      </c>
      <c r="K207" s="13">
        <v>1</v>
      </c>
      <c r="L207" s="13" t="s">
        <v>93</v>
      </c>
      <c r="M207" s="11"/>
      <c r="N207" s="11"/>
      <c r="O207" s="11"/>
      <c r="P207" s="11">
        <v>1</v>
      </c>
      <c r="Q207" s="116"/>
      <c r="R207" s="99" t="s">
        <v>655</v>
      </c>
      <c r="S207" s="81">
        <v>4</v>
      </c>
      <c r="U207" s="87"/>
      <c r="V207" s="87"/>
      <c r="W207" s="87"/>
      <c r="X207" s="87"/>
    </row>
    <row r="208" spans="1:24" ht="15.75" hidden="1" customHeight="1" x14ac:dyDescent="0.25">
      <c r="A208" s="18">
        <v>177</v>
      </c>
      <c r="B208" s="10" t="s">
        <v>460</v>
      </c>
      <c r="C208" s="11" t="s">
        <v>461</v>
      </c>
      <c r="D208" s="16">
        <f t="shared" ref="D208:D210" si="31">SUM(E208:F208)</f>
        <v>1.2</v>
      </c>
      <c r="E208" s="16">
        <v>0</v>
      </c>
      <c r="F208" s="16">
        <v>1.2</v>
      </c>
      <c r="G208" s="13">
        <v>5.5</v>
      </c>
      <c r="H208" s="12">
        <f t="shared" si="27"/>
        <v>0</v>
      </c>
      <c r="I208" s="12">
        <f t="shared" si="28"/>
        <v>6600</v>
      </c>
      <c r="J208" s="12">
        <f t="shared" si="29"/>
        <v>6600</v>
      </c>
      <c r="K208" s="13">
        <v>1</v>
      </c>
      <c r="L208" s="13" t="s">
        <v>123</v>
      </c>
      <c r="M208" s="11"/>
      <c r="N208" s="11"/>
      <c r="O208" s="11"/>
      <c r="P208" s="11">
        <v>2</v>
      </c>
      <c r="Q208" s="116"/>
      <c r="R208" s="100"/>
      <c r="S208" s="81">
        <v>4</v>
      </c>
      <c r="U208" s="87"/>
      <c r="V208" s="87"/>
      <c r="W208" s="87"/>
      <c r="X208" s="87"/>
    </row>
    <row r="209" spans="1:24" ht="15.75" hidden="1" customHeight="1" x14ac:dyDescent="0.25">
      <c r="A209" s="18">
        <v>178</v>
      </c>
      <c r="B209" s="10" t="s">
        <v>462</v>
      </c>
      <c r="C209" s="11" t="s">
        <v>463</v>
      </c>
      <c r="D209" s="16">
        <f t="shared" si="31"/>
        <v>1</v>
      </c>
      <c r="E209" s="16">
        <v>0</v>
      </c>
      <c r="F209" s="16">
        <v>1</v>
      </c>
      <c r="G209" s="13">
        <v>5.5</v>
      </c>
      <c r="H209" s="12">
        <f t="shared" si="27"/>
        <v>0</v>
      </c>
      <c r="I209" s="12">
        <f t="shared" si="28"/>
        <v>5500</v>
      </c>
      <c r="J209" s="12">
        <f t="shared" si="29"/>
        <v>5500</v>
      </c>
      <c r="K209" s="13">
        <v>1</v>
      </c>
      <c r="L209" s="13" t="s">
        <v>93</v>
      </c>
      <c r="M209" s="11"/>
      <c r="N209" s="11"/>
      <c r="O209" s="11"/>
      <c r="P209" s="11">
        <v>1</v>
      </c>
      <c r="Q209" s="116"/>
      <c r="R209" s="100"/>
      <c r="S209" s="81">
        <v>4</v>
      </c>
      <c r="U209" s="87"/>
      <c r="V209" s="87"/>
      <c r="W209" s="87"/>
      <c r="X209" s="87"/>
    </row>
    <row r="210" spans="1:24" ht="15.75" hidden="1" customHeight="1" thickBot="1" x14ac:dyDescent="0.3">
      <c r="A210" s="18">
        <v>179</v>
      </c>
      <c r="B210" s="10" t="s">
        <v>464</v>
      </c>
      <c r="C210" s="11" t="s">
        <v>465</v>
      </c>
      <c r="D210" s="16">
        <f t="shared" si="31"/>
        <v>0.99399999999999999</v>
      </c>
      <c r="E210" s="16">
        <v>0</v>
      </c>
      <c r="F210" s="16">
        <v>0.99399999999999999</v>
      </c>
      <c r="G210" s="13">
        <v>5.5</v>
      </c>
      <c r="H210" s="12">
        <f t="shared" si="27"/>
        <v>0</v>
      </c>
      <c r="I210" s="12">
        <f t="shared" si="28"/>
        <v>5467</v>
      </c>
      <c r="J210" s="12">
        <f t="shared" si="29"/>
        <v>5467</v>
      </c>
      <c r="K210" s="13">
        <v>1</v>
      </c>
      <c r="L210" s="13" t="s">
        <v>93</v>
      </c>
      <c r="M210" s="11"/>
      <c r="N210" s="11"/>
      <c r="O210" s="11"/>
      <c r="P210" s="11">
        <v>2</v>
      </c>
      <c r="Q210" s="116"/>
      <c r="R210" s="100"/>
      <c r="S210" s="81">
        <v>4</v>
      </c>
      <c r="U210" s="87"/>
      <c r="V210" s="87"/>
      <c r="W210" s="87"/>
      <c r="X210" s="87"/>
    </row>
    <row r="211" spans="1:24" ht="15.75" hidden="1" customHeight="1" thickBot="1" x14ac:dyDescent="0.3">
      <c r="A211" s="18"/>
      <c r="B211" s="70" t="s">
        <v>214</v>
      </c>
      <c r="C211" s="71"/>
      <c r="D211" s="47">
        <f>SUM(D207:D210)</f>
        <v>4.0229999999999997</v>
      </c>
      <c r="E211" s="47"/>
      <c r="F211" s="47"/>
      <c r="G211" s="48"/>
      <c r="H211" s="48"/>
      <c r="I211" s="48"/>
      <c r="J211" s="48"/>
      <c r="K211" s="48"/>
      <c r="L211" s="48"/>
      <c r="M211" s="48"/>
      <c r="N211" s="49"/>
      <c r="O211" s="50"/>
      <c r="P211" s="50"/>
      <c r="Q211" s="116"/>
      <c r="R211" s="101"/>
      <c r="S211" s="81">
        <v>4</v>
      </c>
      <c r="T211" s="3">
        <f>SUM(E207:F210)</f>
        <v>4.0229999999999997</v>
      </c>
      <c r="U211" s="87"/>
      <c r="V211" s="87"/>
      <c r="W211" s="87"/>
      <c r="X211" s="87"/>
    </row>
    <row r="212" spans="1:24" ht="15.75" hidden="1" customHeight="1" thickBot="1" x14ac:dyDescent="0.3">
      <c r="A212" s="18">
        <v>180</v>
      </c>
      <c r="B212" s="10" t="s">
        <v>466</v>
      </c>
      <c r="C212" s="11" t="s">
        <v>467</v>
      </c>
      <c r="D212" s="16">
        <f>SUM(E212:F212)</f>
        <v>0.89</v>
      </c>
      <c r="E212" s="16">
        <v>0</v>
      </c>
      <c r="F212" s="16">
        <v>0.89</v>
      </c>
      <c r="G212" s="13">
        <v>5.5</v>
      </c>
      <c r="H212" s="12">
        <f t="shared" si="27"/>
        <v>0</v>
      </c>
      <c r="I212" s="12">
        <f t="shared" si="28"/>
        <v>4895</v>
      </c>
      <c r="J212" s="12">
        <f t="shared" si="29"/>
        <v>4895</v>
      </c>
      <c r="K212" s="13">
        <v>1</v>
      </c>
      <c r="L212" s="13" t="s">
        <v>93</v>
      </c>
      <c r="M212" s="11"/>
      <c r="N212" s="11"/>
      <c r="O212" s="11"/>
      <c r="P212" s="11"/>
      <c r="Q212" s="116"/>
      <c r="R212" s="99" t="s">
        <v>466</v>
      </c>
      <c r="S212" s="81">
        <v>4</v>
      </c>
      <c r="U212" s="87"/>
      <c r="V212" s="87"/>
      <c r="W212" s="87"/>
      <c r="X212" s="87"/>
    </row>
    <row r="213" spans="1:24" ht="15.75" hidden="1" customHeight="1" thickBot="1" x14ac:dyDescent="0.3">
      <c r="A213" s="18"/>
      <c r="B213" s="70" t="s">
        <v>214</v>
      </c>
      <c r="C213" s="71"/>
      <c r="D213" s="60">
        <f>D212</f>
        <v>0.89</v>
      </c>
      <c r="E213" s="60"/>
      <c r="F213" s="60"/>
      <c r="G213" s="48"/>
      <c r="H213" s="48"/>
      <c r="I213" s="48"/>
      <c r="J213" s="48"/>
      <c r="K213" s="48"/>
      <c r="L213" s="48"/>
      <c r="M213" s="48"/>
      <c r="N213" s="49"/>
      <c r="O213" s="50"/>
      <c r="P213" s="50"/>
      <c r="Q213" s="116"/>
      <c r="R213" s="101"/>
      <c r="S213" s="81">
        <v>4</v>
      </c>
      <c r="T213" s="3">
        <f>SUM(E212:F212)</f>
        <v>0.89</v>
      </c>
      <c r="U213" s="87"/>
      <c r="V213" s="87"/>
      <c r="W213" s="87"/>
      <c r="X213" s="87"/>
    </row>
    <row r="214" spans="1:24" ht="15.75" hidden="1" customHeight="1" x14ac:dyDescent="0.25">
      <c r="A214" s="18">
        <v>181</v>
      </c>
      <c r="B214" s="10" t="s">
        <v>468</v>
      </c>
      <c r="C214" s="11" t="s">
        <v>469</v>
      </c>
      <c r="D214" s="16">
        <f>SUM(E214:F214)</f>
        <v>1.5029999999999999</v>
      </c>
      <c r="E214" s="16">
        <v>0</v>
      </c>
      <c r="F214" s="16">
        <v>1.5029999999999999</v>
      </c>
      <c r="G214" s="13">
        <v>5.5</v>
      </c>
      <c r="H214" s="12">
        <f t="shared" si="27"/>
        <v>0</v>
      </c>
      <c r="I214" s="12">
        <f t="shared" si="28"/>
        <v>8266.5</v>
      </c>
      <c r="J214" s="12">
        <f t="shared" si="29"/>
        <v>8266.5</v>
      </c>
      <c r="K214" s="13">
        <v>1</v>
      </c>
      <c r="L214" s="13" t="s">
        <v>93</v>
      </c>
      <c r="M214" s="11"/>
      <c r="N214" s="11"/>
      <c r="O214" s="11"/>
      <c r="P214" s="11"/>
      <c r="Q214" s="116"/>
      <c r="R214" s="99" t="s">
        <v>656</v>
      </c>
      <c r="S214" s="81">
        <v>4</v>
      </c>
      <c r="U214" s="87"/>
      <c r="V214" s="87"/>
      <c r="W214" s="87"/>
      <c r="X214" s="87"/>
    </row>
    <row r="215" spans="1:24" ht="15.75" hidden="1" customHeight="1" x14ac:dyDescent="0.25">
      <c r="A215" s="18">
        <v>182</v>
      </c>
      <c r="B215" s="10" t="s">
        <v>470</v>
      </c>
      <c r="C215" s="11" t="s">
        <v>471</v>
      </c>
      <c r="D215" s="16">
        <f t="shared" ref="D215:D217" si="32">SUM(E215:F215)</f>
        <v>0.18</v>
      </c>
      <c r="E215" s="16">
        <v>0</v>
      </c>
      <c r="F215" s="16">
        <v>0.18</v>
      </c>
      <c r="G215" s="13">
        <v>5.5</v>
      </c>
      <c r="H215" s="12">
        <f t="shared" si="27"/>
        <v>0</v>
      </c>
      <c r="I215" s="12">
        <f t="shared" si="28"/>
        <v>990</v>
      </c>
      <c r="J215" s="12">
        <f t="shared" si="29"/>
        <v>990</v>
      </c>
      <c r="K215" s="13">
        <v>1</v>
      </c>
      <c r="L215" s="13" t="s">
        <v>93</v>
      </c>
      <c r="M215" s="11"/>
      <c r="N215" s="11"/>
      <c r="O215" s="11"/>
      <c r="P215" s="11"/>
      <c r="Q215" s="116"/>
      <c r="R215" s="100"/>
      <c r="S215" s="81">
        <v>4</v>
      </c>
      <c r="U215" s="87"/>
      <c r="V215" s="87"/>
      <c r="W215" s="87"/>
      <c r="X215" s="87"/>
    </row>
    <row r="216" spans="1:24" ht="25.5" hidden="1" x14ac:dyDescent="0.25">
      <c r="A216" s="18">
        <v>183</v>
      </c>
      <c r="B216" s="10" t="s">
        <v>472</v>
      </c>
      <c r="C216" s="11" t="s">
        <v>473</v>
      </c>
      <c r="D216" s="16">
        <f t="shared" si="32"/>
        <v>0.35099999999999998</v>
      </c>
      <c r="E216" s="16">
        <v>0</v>
      </c>
      <c r="F216" s="16">
        <v>0.35099999999999998</v>
      </c>
      <c r="G216" s="13">
        <v>5.5</v>
      </c>
      <c r="H216" s="12">
        <f t="shared" si="27"/>
        <v>0</v>
      </c>
      <c r="I216" s="12">
        <f t="shared" si="28"/>
        <v>1930.5</v>
      </c>
      <c r="J216" s="12">
        <f t="shared" si="29"/>
        <v>1930.5</v>
      </c>
      <c r="K216" s="13">
        <v>1</v>
      </c>
      <c r="L216" s="13" t="s">
        <v>93</v>
      </c>
      <c r="M216" s="11"/>
      <c r="N216" s="11" t="s">
        <v>625</v>
      </c>
      <c r="O216" s="11"/>
      <c r="P216" s="11">
        <v>1</v>
      </c>
      <c r="Q216" s="116"/>
      <c r="R216" s="100"/>
      <c r="S216" s="81">
        <v>4</v>
      </c>
      <c r="U216" s="87"/>
      <c r="V216" s="87"/>
      <c r="W216" s="87"/>
      <c r="X216" s="87"/>
    </row>
    <row r="217" spans="1:24" ht="15.75" hidden="1" customHeight="1" thickBot="1" x14ac:dyDescent="0.3">
      <c r="A217" s="18">
        <v>184</v>
      </c>
      <c r="B217" s="10" t="s">
        <v>474</v>
      </c>
      <c r="C217" s="11" t="s">
        <v>475</v>
      </c>
      <c r="D217" s="16">
        <f t="shared" si="32"/>
        <v>0.8</v>
      </c>
      <c r="E217" s="16">
        <v>0</v>
      </c>
      <c r="F217" s="16">
        <v>0.8</v>
      </c>
      <c r="G217" s="13">
        <v>5.5</v>
      </c>
      <c r="H217" s="12">
        <f t="shared" si="27"/>
        <v>0</v>
      </c>
      <c r="I217" s="12">
        <f t="shared" si="28"/>
        <v>4400</v>
      </c>
      <c r="J217" s="12">
        <f t="shared" si="29"/>
        <v>4400</v>
      </c>
      <c r="K217" s="13">
        <v>1</v>
      </c>
      <c r="L217" s="13" t="s">
        <v>93</v>
      </c>
      <c r="M217" s="11"/>
      <c r="N217" s="11"/>
      <c r="O217" s="11"/>
      <c r="P217" s="11"/>
      <c r="Q217" s="116"/>
      <c r="R217" s="100"/>
      <c r="S217" s="81">
        <v>4</v>
      </c>
      <c r="U217" s="87"/>
      <c r="V217" s="87"/>
      <c r="W217" s="87"/>
      <c r="X217" s="87"/>
    </row>
    <row r="218" spans="1:24" ht="15.75" hidden="1" customHeight="1" thickBot="1" x14ac:dyDescent="0.3">
      <c r="A218" s="18"/>
      <c r="B218" s="70" t="s">
        <v>214</v>
      </c>
      <c r="C218" s="71"/>
      <c r="D218" s="60">
        <f>SUM(D214:D217)</f>
        <v>2.8339999999999996</v>
      </c>
      <c r="E218" s="60"/>
      <c r="F218" s="60"/>
      <c r="G218" s="48"/>
      <c r="H218" s="48"/>
      <c r="I218" s="48"/>
      <c r="J218" s="48"/>
      <c r="K218" s="48"/>
      <c r="L218" s="48"/>
      <c r="M218" s="48"/>
      <c r="N218" s="49"/>
      <c r="O218" s="50"/>
      <c r="P218" s="50"/>
      <c r="Q218" s="116"/>
      <c r="R218" s="101"/>
      <c r="S218" s="81">
        <v>4</v>
      </c>
      <c r="T218" s="3">
        <f>SUM(E214:F217)</f>
        <v>2.8339999999999996</v>
      </c>
      <c r="U218" s="87"/>
      <c r="V218" s="87"/>
      <c r="W218" s="87"/>
      <c r="X218" s="87"/>
    </row>
    <row r="219" spans="1:24" ht="15.75" hidden="1" customHeight="1" x14ac:dyDescent="0.25">
      <c r="A219" s="18">
        <v>185</v>
      </c>
      <c r="B219" s="10" t="s">
        <v>476</v>
      </c>
      <c r="C219" s="11" t="s">
        <v>477</v>
      </c>
      <c r="D219" s="16">
        <f>SUM(E219:F219)</f>
        <v>0.65</v>
      </c>
      <c r="E219" s="16">
        <v>0</v>
      </c>
      <c r="F219" s="16">
        <v>0.65</v>
      </c>
      <c r="G219" s="13">
        <v>5.5</v>
      </c>
      <c r="H219" s="12">
        <f t="shared" si="27"/>
        <v>0</v>
      </c>
      <c r="I219" s="12">
        <f t="shared" si="28"/>
        <v>3575</v>
      </c>
      <c r="J219" s="12">
        <f t="shared" si="29"/>
        <v>3575</v>
      </c>
      <c r="K219" s="13">
        <v>1</v>
      </c>
      <c r="L219" s="13" t="s">
        <v>93</v>
      </c>
      <c r="M219" s="11"/>
      <c r="N219" s="11"/>
      <c r="O219" s="11"/>
      <c r="P219" s="11"/>
      <c r="Q219" s="116"/>
      <c r="R219" s="99" t="s">
        <v>657</v>
      </c>
      <c r="S219" s="81">
        <v>4</v>
      </c>
      <c r="U219" s="87"/>
      <c r="V219" s="87"/>
      <c r="W219" s="87"/>
      <c r="X219" s="87"/>
    </row>
    <row r="220" spans="1:24" ht="15.75" hidden="1" customHeight="1" x14ac:dyDescent="0.25">
      <c r="A220" s="18">
        <v>186</v>
      </c>
      <c r="B220" s="10" t="s">
        <v>478</v>
      </c>
      <c r="C220" s="11" t="s">
        <v>479</v>
      </c>
      <c r="D220" s="16">
        <f t="shared" ref="D220:D229" si="33">SUM(E220:F220)</f>
        <v>0.42899999999999999</v>
      </c>
      <c r="E220" s="16">
        <v>0</v>
      </c>
      <c r="F220" s="16">
        <v>0.42899999999999999</v>
      </c>
      <c r="G220" s="13">
        <v>5.5</v>
      </c>
      <c r="H220" s="12">
        <f t="shared" si="27"/>
        <v>0</v>
      </c>
      <c r="I220" s="12">
        <f t="shared" si="28"/>
        <v>2359.5</v>
      </c>
      <c r="J220" s="12">
        <f t="shared" si="29"/>
        <v>2359.5</v>
      </c>
      <c r="K220" s="13">
        <v>1</v>
      </c>
      <c r="L220" s="13" t="s">
        <v>93</v>
      </c>
      <c r="M220" s="11"/>
      <c r="N220" s="11"/>
      <c r="O220" s="11"/>
      <c r="P220" s="11"/>
      <c r="Q220" s="116"/>
      <c r="R220" s="100"/>
      <c r="S220" s="81">
        <v>4</v>
      </c>
      <c r="U220" s="87"/>
      <c r="V220" s="87"/>
      <c r="W220" s="87"/>
      <c r="X220" s="87"/>
    </row>
    <row r="221" spans="1:24" ht="15.75" hidden="1" customHeight="1" x14ac:dyDescent="0.25">
      <c r="A221" s="18">
        <v>187</v>
      </c>
      <c r="B221" s="10" t="s">
        <v>480</v>
      </c>
      <c r="C221" s="11" t="s">
        <v>481</v>
      </c>
      <c r="D221" s="16">
        <f t="shared" si="33"/>
        <v>0.41199999999999998</v>
      </c>
      <c r="E221" s="16">
        <v>0</v>
      </c>
      <c r="F221" s="16">
        <v>0.41199999999999998</v>
      </c>
      <c r="G221" s="13">
        <v>5.5</v>
      </c>
      <c r="H221" s="12">
        <f t="shared" si="27"/>
        <v>0</v>
      </c>
      <c r="I221" s="12">
        <f t="shared" si="28"/>
        <v>2266</v>
      </c>
      <c r="J221" s="12">
        <f t="shared" si="29"/>
        <v>2266</v>
      </c>
      <c r="K221" s="13">
        <v>1</v>
      </c>
      <c r="L221" s="13" t="s">
        <v>93</v>
      </c>
      <c r="M221" s="11"/>
      <c r="N221" s="11"/>
      <c r="O221" s="11"/>
      <c r="P221" s="11"/>
      <c r="Q221" s="116"/>
      <c r="R221" s="100"/>
      <c r="S221" s="81">
        <v>4</v>
      </c>
      <c r="U221" s="87"/>
      <c r="V221" s="87"/>
      <c r="W221" s="87"/>
      <c r="X221" s="87"/>
    </row>
    <row r="222" spans="1:24" ht="15.75" hidden="1" customHeight="1" x14ac:dyDescent="0.25">
      <c r="A222" s="18">
        <v>188</v>
      </c>
      <c r="B222" s="10" t="s">
        <v>482</v>
      </c>
      <c r="C222" s="11" t="s">
        <v>483</v>
      </c>
      <c r="D222" s="16">
        <f t="shared" si="33"/>
        <v>0.24399999999999999</v>
      </c>
      <c r="E222" s="16">
        <v>0</v>
      </c>
      <c r="F222" s="16">
        <v>0.24399999999999999</v>
      </c>
      <c r="G222" s="13">
        <v>5.5</v>
      </c>
      <c r="H222" s="12">
        <f t="shared" si="27"/>
        <v>0</v>
      </c>
      <c r="I222" s="12">
        <f t="shared" si="28"/>
        <v>1342</v>
      </c>
      <c r="J222" s="12">
        <f t="shared" si="29"/>
        <v>1342</v>
      </c>
      <c r="K222" s="13">
        <v>1</v>
      </c>
      <c r="L222" s="13" t="s">
        <v>93</v>
      </c>
      <c r="M222" s="11"/>
      <c r="N222" s="11"/>
      <c r="O222" s="11"/>
      <c r="P222" s="11"/>
      <c r="Q222" s="116"/>
      <c r="R222" s="100"/>
      <c r="S222" s="81">
        <v>4</v>
      </c>
      <c r="U222" s="87"/>
      <c r="V222" s="87"/>
      <c r="W222" s="87"/>
      <c r="X222" s="87"/>
    </row>
    <row r="223" spans="1:24" ht="15.75" hidden="1" customHeight="1" x14ac:dyDescent="0.25">
      <c r="A223" s="18">
        <v>189</v>
      </c>
      <c r="B223" s="10" t="s">
        <v>484</v>
      </c>
      <c r="C223" s="11" t="s">
        <v>485</v>
      </c>
      <c r="D223" s="16">
        <f t="shared" si="33"/>
        <v>0.85</v>
      </c>
      <c r="E223" s="16">
        <v>0</v>
      </c>
      <c r="F223" s="16">
        <v>0.85</v>
      </c>
      <c r="G223" s="13">
        <v>5.5</v>
      </c>
      <c r="H223" s="12">
        <f t="shared" si="27"/>
        <v>0</v>
      </c>
      <c r="I223" s="12">
        <f t="shared" si="28"/>
        <v>4675</v>
      </c>
      <c r="J223" s="12">
        <f t="shared" si="29"/>
        <v>4675</v>
      </c>
      <c r="K223" s="13">
        <v>1</v>
      </c>
      <c r="L223" s="13" t="s">
        <v>93</v>
      </c>
      <c r="M223" s="11" t="s">
        <v>486</v>
      </c>
      <c r="N223" s="11"/>
      <c r="O223" s="11"/>
      <c r="P223" s="11">
        <v>2</v>
      </c>
      <c r="Q223" s="116"/>
      <c r="R223" s="100"/>
      <c r="S223" s="81">
        <v>4</v>
      </c>
      <c r="U223" s="87"/>
      <c r="V223" s="87"/>
      <c r="W223" s="87"/>
      <c r="X223" s="87"/>
    </row>
    <row r="224" spans="1:24" ht="15.75" hidden="1" customHeight="1" x14ac:dyDescent="0.25">
      <c r="A224" s="18">
        <v>190</v>
      </c>
      <c r="B224" s="10" t="s">
        <v>487</v>
      </c>
      <c r="C224" s="11" t="s">
        <v>488</v>
      </c>
      <c r="D224" s="16">
        <f t="shared" si="33"/>
        <v>0.39300000000000002</v>
      </c>
      <c r="E224" s="16">
        <v>0</v>
      </c>
      <c r="F224" s="16">
        <v>0.39300000000000002</v>
      </c>
      <c r="G224" s="13">
        <v>5.5</v>
      </c>
      <c r="H224" s="12">
        <f t="shared" si="27"/>
        <v>0</v>
      </c>
      <c r="I224" s="12">
        <f t="shared" si="28"/>
        <v>2161.5</v>
      </c>
      <c r="J224" s="12">
        <f t="shared" si="29"/>
        <v>2161.5</v>
      </c>
      <c r="K224" s="13">
        <v>1</v>
      </c>
      <c r="L224" s="13" t="s">
        <v>93</v>
      </c>
      <c r="M224" s="11"/>
      <c r="N224" s="11"/>
      <c r="O224" s="11"/>
      <c r="P224" s="11"/>
      <c r="Q224" s="116"/>
      <c r="R224" s="100"/>
      <c r="S224" s="81">
        <v>4</v>
      </c>
      <c r="U224" s="87"/>
      <c r="V224" s="87"/>
      <c r="W224" s="87"/>
      <c r="X224" s="87"/>
    </row>
    <row r="225" spans="1:24" ht="15.75" hidden="1" customHeight="1" x14ac:dyDescent="0.25">
      <c r="A225" s="18">
        <v>191</v>
      </c>
      <c r="B225" s="10" t="s">
        <v>489</v>
      </c>
      <c r="C225" s="11" t="s">
        <v>490</v>
      </c>
      <c r="D225" s="16">
        <f t="shared" si="33"/>
        <v>0.314</v>
      </c>
      <c r="E225" s="16">
        <v>0</v>
      </c>
      <c r="F225" s="16">
        <v>0.314</v>
      </c>
      <c r="G225" s="13">
        <v>5.5</v>
      </c>
      <c r="H225" s="12">
        <f t="shared" si="27"/>
        <v>0</v>
      </c>
      <c r="I225" s="12">
        <f t="shared" si="28"/>
        <v>1727</v>
      </c>
      <c r="J225" s="12">
        <f t="shared" si="29"/>
        <v>1727</v>
      </c>
      <c r="K225" s="13">
        <v>1</v>
      </c>
      <c r="L225" s="13" t="s">
        <v>93</v>
      </c>
      <c r="M225" s="11"/>
      <c r="N225" s="11"/>
      <c r="O225" s="11"/>
      <c r="P225" s="11"/>
      <c r="Q225" s="116"/>
      <c r="R225" s="100"/>
      <c r="S225" s="81">
        <v>4</v>
      </c>
      <c r="U225" s="87"/>
      <c r="V225" s="87"/>
      <c r="W225" s="87"/>
      <c r="X225" s="87"/>
    </row>
    <row r="226" spans="1:24" ht="25.5" hidden="1" x14ac:dyDescent="0.25">
      <c r="A226" s="18">
        <v>192</v>
      </c>
      <c r="B226" s="10" t="s">
        <v>491</v>
      </c>
      <c r="C226" s="11" t="s">
        <v>492</v>
      </c>
      <c r="D226" s="16">
        <f t="shared" si="33"/>
        <v>0.95799999999999996</v>
      </c>
      <c r="E226" s="16">
        <v>0</v>
      </c>
      <c r="F226" s="16">
        <v>0.95799999999999996</v>
      </c>
      <c r="G226" s="13">
        <v>5.5</v>
      </c>
      <c r="H226" s="12">
        <f t="shared" si="27"/>
        <v>0</v>
      </c>
      <c r="I226" s="12">
        <f t="shared" si="28"/>
        <v>5269</v>
      </c>
      <c r="J226" s="12">
        <f t="shared" si="29"/>
        <v>5269</v>
      </c>
      <c r="K226" s="13">
        <v>1</v>
      </c>
      <c r="L226" s="13" t="s">
        <v>93</v>
      </c>
      <c r="M226" s="11"/>
      <c r="N226" s="11" t="s">
        <v>626</v>
      </c>
      <c r="O226" s="11"/>
      <c r="P226" s="11"/>
      <c r="Q226" s="116"/>
      <c r="R226" s="100"/>
      <c r="S226" s="81">
        <v>4</v>
      </c>
      <c r="U226" s="87"/>
      <c r="V226" s="87"/>
      <c r="W226" s="87"/>
      <c r="X226" s="87"/>
    </row>
    <row r="227" spans="1:24" ht="15.75" hidden="1" customHeight="1" x14ac:dyDescent="0.25">
      <c r="A227" s="18">
        <v>193</v>
      </c>
      <c r="B227" s="10" t="s">
        <v>493</v>
      </c>
      <c r="C227" s="11" t="s">
        <v>494</v>
      </c>
      <c r="D227" s="16">
        <f t="shared" si="33"/>
        <v>0.877</v>
      </c>
      <c r="E227" s="16">
        <v>0</v>
      </c>
      <c r="F227" s="16">
        <v>0.877</v>
      </c>
      <c r="G227" s="13">
        <v>5.5</v>
      </c>
      <c r="H227" s="12">
        <f t="shared" si="27"/>
        <v>0</v>
      </c>
      <c r="I227" s="12">
        <f t="shared" si="28"/>
        <v>4823.5</v>
      </c>
      <c r="J227" s="12">
        <f t="shared" si="29"/>
        <v>4823.5</v>
      </c>
      <c r="K227" s="13">
        <v>1</v>
      </c>
      <c r="L227" s="13" t="s">
        <v>93</v>
      </c>
      <c r="M227" s="11"/>
      <c r="N227" s="11"/>
      <c r="O227" s="11"/>
      <c r="P227" s="11"/>
      <c r="Q227" s="116"/>
      <c r="R227" s="100"/>
      <c r="S227" s="81">
        <v>4</v>
      </c>
      <c r="U227" s="87"/>
      <c r="V227" s="87"/>
      <c r="W227" s="87"/>
      <c r="X227" s="87"/>
    </row>
    <row r="228" spans="1:24" ht="15.75" hidden="1" customHeight="1" x14ac:dyDescent="0.25">
      <c r="A228" s="18">
        <v>194</v>
      </c>
      <c r="B228" s="10" t="s">
        <v>495</v>
      </c>
      <c r="C228" s="11" t="s">
        <v>496</v>
      </c>
      <c r="D228" s="16">
        <f t="shared" si="33"/>
        <v>1.4990000000000001</v>
      </c>
      <c r="E228" s="16">
        <v>0</v>
      </c>
      <c r="F228" s="16">
        <v>1.4990000000000001</v>
      </c>
      <c r="G228" s="13">
        <v>5.5</v>
      </c>
      <c r="H228" s="12">
        <f t="shared" si="27"/>
        <v>0</v>
      </c>
      <c r="I228" s="12">
        <f t="shared" si="28"/>
        <v>8244.5</v>
      </c>
      <c r="J228" s="12">
        <f t="shared" si="29"/>
        <v>8244.5</v>
      </c>
      <c r="K228" s="13">
        <v>1</v>
      </c>
      <c r="L228" s="13" t="s">
        <v>123</v>
      </c>
      <c r="M228" s="11"/>
      <c r="N228" s="11"/>
      <c r="O228" s="11"/>
      <c r="P228" s="11">
        <v>5</v>
      </c>
      <c r="Q228" s="116"/>
      <c r="R228" s="100"/>
      <c r="S228" s="81">
        <v>4</v>
      </c>
      <c r="U228" s="87"/>
      <c r="V228" s="87"/>
      <c r="W228" s="87"/>
      <c r="X228" s="87"/>
    </row>
    <row r="229" spans="1:24" ht="15.75" hidden="1" customHeight="1" thickBot="1" x14ac:dyDescent="0.3">
      <c r="A229" s="18">
        <v>195</v>
      </c>
      <c r="B229" s="10" t="s">
        <v>497</v>
      </c>
      <c r="C229" s="11" t="s">
        <v>498</v>
      </c>
      <c r="D229" s="16">
        <f t="shared" si="33"/>
        <v>0.128</v>
      </c>
      <c r="E229" s="16">
        <v>0</v>
      </c>
      <c r="F229" s="16">
        <v>0.128</v>
      </c>
      <c r="G229" s="13">
        <v>5.5</v>
      </c>
      <c r="H229" s="12">
        <f t="shared" si="27"/>
        <v>0</v>
      </c>
      <c r="I229" s="12">
        <f t="shared" si="28"/>
        <v>704</v>
      </c>
      <c r="J229" s="12">
        <f t="shared" si="29"/>
        <v>704</v>
      </c>
      <c r="K229" s="13">
        <v>1</v>
      </c>
      <c r="L229" s="13" t="s">
        <v>123</v>
      </c>
      <c r="M229" s="11"/>
      <c r="N229" s="11"/>
      <c r="O229" s="11"/>
      <c r="P229" s="11"/>
      <c r="Q229" s="116"/>
      <c r="R229" s="100"/>
      <c r="S229" s="81">
        <v>4</v>
      </c>
      <c r="U229" s="87"/>
      <c r="V229" s="87"/>
      <c r="W229" s="87"/>
      <c r="X229" s="87"/>
    </row>
    <row r="230" spans="1:24" ht="15.75" hidden="1" customHeight="1" thickBot="1" x14ac:dyDescent="0.3">
      <c r="A230" s="18"/>
      <c r="B230" s="70" t="s">
        <v>214</v>
      </c>
      <c r="C230" s="71"/>
      <c r="D230" s="60">
        <f>SUM(D219:D229)</f>
        <v>6.7539999999999996</v>
      </c>
      <c r="E230" s="60"/>
      <c r="F230" s="60"/>
      <c r="G230" s="48"/>
      <c r="H230" s="48"/>
      <c r="I230" s="48"/>
      <c r="J230" s="48"/>
      <c r="K230" s="48"/>
      <c r="L230" s="48"/>
      <c r="M230" s="48"/>
      <c r="N230" s="49"/>
      <c r="O230" s="50"/>
      <c r="P230" s="50"/>
      <c r="Q230" s="116"/>
      <c r="R230" s="101"/>
      <c r="S230" s="81">
        <v>4</v>
      </c>
      <c r="T230" s="3">
        <f>SUM(E219:F229)</f>
        <v>6.7539999999999996</v>
      </c>
      <c r="U230" s="87"/>
      <c r="V230" s="87"/>
      <c r="W230" s="87"/>
      <c r="X230" s="87"/>
    </row>
    <row r="231" spans="1:24" ht="15.75" hidden="1" customHeight="1" x14ac:dyDescent="0.25">
      <c r="A231" s="18">
        <v>196</v>
      </c>
      <c r="B231" s="10" t="s">
        <v>499</v>
      </c>
      <c r="C231" s="11" t="s">
        <v>500</v>
      </c>
      <c r="D231" s="16">
        <v>0.81699999999999995</v>
      </c>
      <c r="E231" s="16">
        <v>0</v>
      </c>
      <c r="F231" s="16">
        <v>0.81699999999999995</v>
      </c>
      <c r="G231" s="13">
        <v>5.5</v>
      </c>
      <c r="H231" s="12">
        <f t="shared" si="27"/>
        <v>0</v>
      </c>
      <c r="I231" s="12">
        <f t="shared" si="28"/>
        <v>4493.5</v>
      </c>
      <c r="J231" s="12">
        <f t="shared" si="29"/>
        <v>4493.5</v>
      </c>
      <c r="K231" s="13">
        <v>1</v>
      </c>
      <c r="L231" s="13" t="s">
        <v>123</v>
      </c>
      <c r="M231" s="11"/>
      <c r="N231" s="11"/>
      <c r="O231" s="11"/>
      <c r="P231" s="11"/>
      <c r="Q231" s="116"/>
      <c r="R231" s="99" t="s">
        <v>658</v>
      </c>
      <c r="S231" s="81">
        <v>4</v>
      </c>
      <c r="U231" s="87"/>
      <c r="V231" s="87"/>
      <c r="W231" s="87"/>
      <c r="X231" s="87"/>
    </row>
    <row r="232" spans="1:24" ht="15.75" hidden="1" customHeight="1" x14ac:dyDescent="0.25">
      <c r="A232" s="18">
        <v>197</v>
      </c>
      <c r="B232" s="10" t="s">
        <v>501</v>
      </c>
      <c r="C232" s="11" t="s">
        <v>502</v>
      </c>
      <c r="D232" s="16">
        <v>8.5999999999999993E-2</v>
      </c>
      <c r="E232" s="16">
        <v>0</v>
      </c>
      <c r="F232" s="16">
        <v>8.5999999999999993E-2</v>
      </c>
      <c r="G232" s="13">
        <v>5.5</v>
      </c>
      <c r="H232" s="12">
        <f t="shared" si="27"/>
        <v>0</v>
      </c>
      <c r="I232" s="12">
        <f t="shared" si="28"/>
        <v>473</v>
      </c>
      <c r="J232" s="12">
        <f t="shared" si="29"/>
        <v>473</v>
      </c>
      <c r="K232" s="13">
        <v>1</v>
      </c>
      <c r="L232" s="13" t="s">
        <v>93</v>
      </c>
      <c r="M232" s="11"/>
      <c r="N232" s="11"/>
      <c r="O232" s="11"/>
      <c r="P232" s="11"/>
      <c r="Q232" s="116"/>
      <c r="R232" s="100"/>
      <c r="S232" s="81">
        <v>4</v>
      </c>
      <c r="U232" s="87"/>
      <c r="V232" s="87"/>
      <c r="W232" s="87"/>
      <c r="X232" s="87"/>
    </row>
    <row r="233" spans="1:24" ht="15.75" hidden="1" customHeight="1" x14ac:dyDescent="0.25">
      <c r="A233" s="18">
        <v>198</v>
      </c>
      <c r="B233" s="10" t="s">
        <v>503</v>
      </c>
      <c r="C233" s="11" t="s">
        <v>504</v>
      </c>
      <c r="D233" s="16">
        <v>0.89800000000000002</v>
      </c>
      <c r="E233" s="16">
        <v>0</v>
      </c>
      <c r="F233" s="16">
        <v>0.89800000000000002</v>
      </c>
      <c r="G233" s="13">
        <v>5.5</v>
      </c>
      <c r="H233" s="12">
        <f t="shared" si="27"/>
        <v>0</v>
      </c>
      <c r="I233" s="12">
        <f t="shared" si="28"/>
        <v>4939</v>
      </c>
      <c r="J233" s="12">
        <f t="shared" si="29"/>
        <v>4939</v>
      </c>
      <c r="K233" s="13">
        <v>1</v>
      </c>
      <c r="L233" s="13" t="s">
        <v>93</v>
      </c>
      <c r="M233" s="11"/>
      <c r="N233" s="11"/>
      <c r="O233" s="11"/>
      <c r="P233" s="11"/>
      <c r="Q233" s="116"/>
      <c r="R233" s="100"/>
      <c r="S233" s="81">
        <v>4</v>
      </c>
      <c r="U233" s="87"/>
      <c r="V233" s="87"/>
      <c r="W233" s="87"/>
      <c r="X233" s="87"/>
    </row>
    <row r="234" spans="1:24" ht="15.75" hidden="1" customHeight="1" x14ac:dyDescent="0.25">
      <c r="A234" s="18">
        <v>199</v>
      </c>
      <c r="B234" s="10" t="s">
        <v>505</v>
      </c>
      <c r="C234" s="11" t="s">
        <v>506</v>
      </c>
      <c r="D234" s="16">
        <v>0.81599999999999995</v>
      </c>
      <c r="E234" s="16">
        <v>0</v>
      </c>
      <c r="F234" s="16">
        <v>0.81599999999999995</v>
      </c>
      <c r="G234" s="13">
        <v>5.5</v>
      </c>
      <c r="H234" s="12">
        <f t="shared" si="27"/>
        <v>0</v>
      </c>
      <c r="I234" s="12">
        <f t="shared" si="28"/>
        <v>4488</v>
      </c>
      <c r="J234" s="12">
        <f t="shared" si="29"/>
        <v>4488</v>
      </c>
      <c r="K234" s="13">
        <v>1</v>
      </c>
      <c r="L234" s="13" t="s">
        <v>93</v>
      </c>
      <c r="M234" s="11"/>
      <c r="N234" s="11"/>
      <c r="O234" s="11"/>
      <c r="P234" s="11"/>
      <c r="Q234" s="116"/>
      <c r="R234" s="100"/>
      <c r="S234" s="81">
        <v>4</v>
      </c>
      <c r="U234" s="87"/>
      <c r="V234" s="87"/>
      <c r="W234" s="87"/>
      <c r="X234" s="87"/>
    </row>
    <row r="235" spans="1:24" ht="15.75" hidden="1" customHeight="1" x14ac:dyDescent="0.25">
      <c r="A235" s="18">
        <v>200</v>
      </c>
      <c r="B235" s="10" t="s">
        <v>507</v>
      </c>
      <c r="C235" s="11" t="s">
        <v>508</v>
      </c>
      <c r="D235" s="16">
        <v>0.83799999999999997</v>
      </c>
      <c r="E235" s="16">
        <v>0</v>
      </c>
      <c r="F235" s="16">
        <v>0.83799999999999997</v>
      </c>
      <c r="G235" s="13">
        <v>5.5</v>
      </c>
      <c r="H235" s="12">
        <f t="shared" si="27"/>
        <v>0</v>
      </c>
      <c r="I235" s="12">
        <f t="shared" si="28"/>
        <v>4609</v>
      </c>
      <c r="J235" s="12">
        <f t="shared" si="29"/>
        <v>4609</v>
      </c>
      <c r="K235" s="13">
        <v>1</v>
      </c>
      <c r="L235" s="13" t="s">
        <v>93</v>
      </c>
      <c r="M235" s="11"/>
      <c r="N235" s="11"/>
      <c r="O235" s="11"/>
      <c r="P235" s="11">
        <v>1</v>
      </c>
      <c r="Q235" s="116"/>
      <c r="R235" s="100"/>
      <c r="S235" s="81">
        <v>4</v>
      </c>
      <c r="U235" s="87"/>
      <c r="V235" s="87"/>
      <c r="W235" s="87"/>
      <c r="X235" s="87"/>
    </row>
    <row r="236" spans="1:24" ht="15.75" hidden="1" customHeight="1" x14ac:dyDescent="0.25">
      <c r="A236" s="18">
        <v>201</v>
      </c>
      <c r="B236" s="10" t="s">
        <v>509</v>
      </c>
      <c r="C236" s="11" t="s">
        <v>510</v>
      </c>
      <c r="D236" s="16">
        <v>0.47699999999999998</v>
      </c>
      <c r="E236" s="16">
        <v>0</v>
      </c>
      <c r="F236" s="16">
        <v>0.47699999999999998</v>
      </c>
      <c r="G236" s="13">
        <v>5.5</v>
      </c>
      <c r="H236" s="12">
        <f t="shared" si="27"/>
        <v>0</v>
      </c>
      <c r="I236" s="12">
        <f t="shared" si="28"/>
        <v>2623.5</v>
      </c>
      <c r="J236" s="12">
        <f t="shared" si="29"/>
        <v>2623.5</v>
      </c>
      <c r="K236" s="13">
        <v>1</v>
      </c>
      <c r="L236" s="13" t="s">
        <v>93</v>
      </c>
      <c r="M236" s="11"/>
      <c r="N236" s="11"/>
      <c r="O236" s="11"/>
      <c r="P236" s="11"/>
      <c r="Q236" s="116"/>
      <c r="R236" s="100"/>
      <c r="S236" s="81">
        <v>4</v>
      </c>
      <c r="U236" s="87"/>
      <c r="V236" s="87"/>
      <c r="W236" s="87"/>
      <c r="X236" s="87"/>
    </row>
    <row r="237" spans="1:24" ht="15.75" hidden="1" customHeight="1" x14ac:dyDescent="0.25">
      <c r="A237" s="18">
        <v>202</v>
      </c>
      <c r="B237" s="10" t="s">
        <v>511</v>
      </c>
      <c r="C237" s="11" t="s">
        <v>512</v>
      </c>
      <c r="D237" s="16">
        <v>0.248</v>
      </c>
      <c r="E237" s="16">
        <v>0</v>
      </c>
      <c r="F237" s="16">
        <v>0.248</v>
      </c>
      <c r="G237" s="13">
        <v>5.5</v>
      </c>
      <c r="H237" s="12">
        <f t="shared" si="27"/>
        <v>0</v>
      </c>
      <c r="I237" s="12">
        <f t="shared" si="28"/>
        <v>1364</v>
      </c>
      <c r="J237" s="12">
        <f t="shared" si="29"/>
        <v>1364</v>
      </c>
      <c r="K237" s="13">
        <v>1</v>
      </c>
      <c r="L237" s="13" t="s">
        <v>93</v>
      </c>
      <c r="M237" s="11"/>
      <c r="N237" s="11"/>
      <c r="O237" s="11"/>
      <c r="P237" s="11"/>
      <c r="Q237" s="116"/>
      <c r="R237" s="100"/>
      <c r="S237" s="81">
        <v>4</v>
      </c>
      <c r="U237" s="87"/>
      <c r="V237" s="87"/>
      <c r="W237" s="87"/>
      <c r="X237" s="87"/>
    </row>
    <row r="238" spans="1:24" ht="15.75" hidden="1" customHeight="1" x14ac:dyDescent="0.25">
      <c r="A238" s="18">
        <v>203</v>
      </c>
      <c r="B238" s="10" t="s">
        <v>513</v>
      </c>
      <c r="C238" s="11" t="s">
        <v>514</v>
      </c>
      <c r="D238" s="16">
        <v>0.85299999999999998</v>
      </c>
      <c r="E238" s="16">
        <v>0</v>
      </c>
      <c r="F238" s="16">
        <v>0.85299999999999998</v>
      </c>
      <c r="G238" s="13">
        <v>5.5</v>
      </c>
      <c r="H238" s="12">
        <f t="shared" si="27"/>
        <v>0</v>
      </c>
      <c r="I238" s="12">
        <f t="shared" si="28"/>
        <v>4691.5</v>
      </c>
      <c r="J238" s="12">
        <f t="shared" si="29"/>
        <v>4691.5</v>
      </c>
      <c r="K238" s="13">
        <v>1</v>
      </c>
      <c r="L238" s="13" t="s">
        <v>93</v>
      </c>
      <c r="M238" s="11"/>
      <c r="N238" s="11"/>
      <c r="O238" s="11"/>
      <c r="P238" s="11"/>
      <c r="Q238" s="116"/>
      <c r="R238" s="100"/>
      <c r="S238" s="81">
        <v>4</v>
      </c>
      <c r="U238" s="87"/>
      <c r="V238" s="87"/>
      <c r="W238" s="87"/>
      <c r="X238" s="87"/>
    </row>
    <row r="239" spans="1:24" ht="15.75" hidden="1" customHeight="1" x14ac:dyDescent="0.25">
      <c r="A239" s="18">
        <v>204</v>
      </c>
      <c r="B239" s="10" t="s">
        <v>515</v>
      </c>
      <c r="C239" s="11" t="s">
        <v>516</v>
      </c>
      <c r="D239" s="16">
        <v>0.745</v>
      </c>
      <c r="E239" s="16">
        <v>0</v>
      </c>
      <c r="F239" s="16">
        <v>0.745</v>
      </c>
      <c r="G239" s="13">
        <v>5.5</v>
      </c>
      <c r="H239" s="12">
        <f t="shared" si="27"/>
        <v>0</v>
      </c>
      <c r="I239" s="12">
        <f t="shared" si="28"/>
        <v>4097.5</v>
      </c>
      <c r="J239" s="12">
        <f t="shared" si="29"/>
        <v>4097.5</v>
      </c>
      <c r="K239" s="13">
        <v>1</v>
      </c>
      <c r="L239" s="13" t="s">
        <v>93</v>
      </c>
      <c r="M239" s="11"/>
      <c r="N239" s="11"/>
      <c r="O239" s="11"/>
      <c r="P239" s="11"/>
      <c r="Q239" s="116"/>
      <c r="R239" s="100"/>
      <c r="S239" s="81">
        <v>4</v>
      </c>
      <c r="U239" s="87"/>
      <c r="V239" s="87"/>
      <c r="W239" s="87"/>
      <c r="X239" s="87"/>
    </row>
    <row r="240" spans="1:24" ht="15.75" hidden="1" customHeight="1" x14ac:dyDescent="0.25">
      <c r="A240" s="18">
        <v>205</v>
      </c>
      <c r="B240" s="10" t="s">
        <v>517</v>
      </c>
      <c r="C240" s="11" t="s">
        <v>518</v>
      </c>
      <c r="D240" s="16">
        <v>0.69499999999999995</v>
      </c>
      <c r="E240" s="16">
        <v>0</v>
      </c>
      <c r="F240" s="16">
        <v>0.69499999999999995</v>
      </c>
      <c r="G240" s="13">
        <v>5.5</v>
      </c>
      <c r="H240" s="12">
        <f t="shared" si="27"/>
        <v>0</v>
      </c>
      <c r="I240" s="12">
        <f t="shared" si="28"/>
        <v>3822.5</v>
      </c>
      <c r="J240" s="12">
        <f t="shared" si="29"/>
        <v>3822.5</v>
      </c>
      <c r="K240" s="13">
        <v>1</v>
      </c>
      <c r="L240" s="13" t="s">
        <v>93</v>
      </c>
      <c r="M240" s="11"/>
      <c r="N240" s="11"/>
      <c r="O240" s="11"/>
      <c r="P240" s="11">
        <v>1</v>
      </c>
      <c r="Q240" s="116"/>
      <c r="R240" s="100"/>
      <c r="S240" s="81">
        <v>4</v>
      </c>
      <c r="U240" s="87"/>
      <c r="V240" s="87"/>
      <c r="W240" s="87"/>
      <c r="X240" s="87"/>
    </row>
    <row r="241" spans="1:24" ht="16.5" hidden="1" customHeight="1" thickBot="1" x14ac:dyDescent="0.3">
      <c r="A241" s="18">
        <v>206</v>
      </c>
      <c r="B241" s="10" t="s">
        <v>519</v>
      </c>
      <c r="C241" s="11" t="s">
        <v>520</v>
      </c>
      <c r="D241" s="16">
        <v>0.36</v>
      </c>
      <c r="E241" s="16">
        <v>0</v>
      </c>
      <c r="F241" s="16">
        <v>0.36</v>
      </c>
      <c r="G241" s="13">
        <v>5.5</v>
      </c>
      <c r="H241" s="12">
        <f t="shared" si="27"/>
        <v>0</v>
      </c>
      <c r="I241" s="12">
        <f t="shared" si="28"/>
        <v>1980</v>
      </c>
      <c r="J241" s="12">
        <f t="shared" si="29"/>
        <v>1980</v>
      </c>
      <c r="K241" s="13">
        <v>1</v>
      </c>
      <c r="L241" s="13" t="s">
        <v>93</v>
      </c>
      <c r="M241" s="11"/>
      <c r="N241" s="11"/>
      <c r="O241" s="11"/>
      <c r="P241" s="11"/>
      <c r="Q241" s="116"/>
      <c r="R241" s="100"/>
      <c r="S241" s="81">
        <v>4</v>
      </c>
      <c r="U241" s="87"/>
      <c r="V241" s="87"/>
      <c r="W241" s="87"/>
      <c r="X241" s="87"/>
    </row>
    <row r="242" spans="1:24" ht="15.75" hidden="1" customHeight="1" x14ac:dyDescent="0.3">
      <c r="A242" s="18"/>
      <c r="B242" s="70" t="s">
        <v>214</v>
      </c>
      <c r="C242" s="71"/>
      <c r="D242" s="60">
        <f>D241+D240+D239+D238+D237+D236+D235+D234+D233+D232+D231</f>
        <v>6.8329999999999993</v>
      </c>
      <c r="E242" s="60"/>
      <c r="F242" s="60"/>
      <c r="G242" s="48"/>
      <c r="H242" s="48"/>
      <c r="I242" s="64"/>
      <c r="J242" s="64"/>
      <c r="K242" s="48"/>
      <c r="L242" s="48"/>
      <c r="M242" s="48"/>
      <c r="N242" s="49"/>
      <c r="O242" s="50"/>
      <c r="P242" s="50"/>
      <c r="Q242" s="116"/>
      <c r="R242" s="100"/>
      <c r="S242" s="81">
        <v>4</v>
      </c>
      <c r="T242" s="3">
        <f>SUM(E231:F241)</f>
        <v>6.8330000000000002</v>
      </c>
      <c r="U242" s="87"/>
      <c r="V242" s="87"/>
      <c r="W242" s="87"/>
      <c r="X242" s="87"/>
    </row>
    <row r="243" spans="1:24" s="5" customFormat="1" ht="21" hidden="1" customHeight="1" thickBot="1" x14ac:dyDescent="0.3">
      <c r="A243" s="20"/>
      <c r="B243" s="68" t="s">
        <v>521</v>
      </c>
      <c r="C243" s="69"/>
      <c r="D243" s="53">
        <f>D242+D230+D218+D213+D211+D206</f>
        <v>38.917000000000002</v>
      </c>
      <c r="E243" s="53">
        <f>SUM(E189:E241)</f>
        <v>0</v>
      </c>
      <c r="F243" s="53">
        <f>SUM(F189:F241)</f>
        <v>38.916999999999994</v>
      </c>
      <c r="G243" s="51"/>
      <c r="H243" s="54">
        <f>SUM(H189:H241)</f>
        <v>0</v>
      </c>
      <c r="I243" s="54">
        <f t="shared" ref="I243:J243" si="34">SUM(I189:I241)</f>
        <v>214043.5</v>
      </c>
      <c r="J243" s="54">
        <f t="shared" si="34"/>
        <v>214043.5</v>
      </c>
      <c r="K243" s="51"/>
      <c r="L243" s="55" t="s">
        <v>589</v>
      </c>
      <c r="M243" s="51"/>
      <c r="N243" s="56"/>
      <c r="O243" s="57"/>
      <c r="P243" s="57"/>
      <c r="Q243" s="116"/>
      <c r="R243" s="101"/>
      <c r="S243" s="81">
        <v>4</v>
      </c>
      <c r="T243" s="7">
        <f>SUM(T189:T242)</f>
        <v>38.917000000000002</v>
      </c>
      <c r="U243" s="87"/>
      <c r="V243" s="87"/>
      <c r="W243" s="87"/>
      <c r="X243" s="87"/>
    </row>
    <row r="244" spans="1:24" ht="15.75" hidden="1" customHeight="1" x14ac:dyDescent="0.25">
      <c r="A244" s="18">
        <v>207</v>
      </c>
      <c r="B244" s="10" t="s">
        <v>522</v>
      </c>
      <c r="C244" s="11" t="s">
        <v>523</v>
      </c>
      <c r="D244" s="16">
        <f>SUM(E244:F244)</f>
        <v>2.8039999999999998</v>
      </c>
      <c r="E244" s="16">
        <v>0</v>
      </c>
      <c r="F244" s="16">
        <v>2.8039999999999998</v>
      </c>
      <c r="G244" s="13">
        <v>5.5</v>
      </c>
      <c r="H244" s="12">
        <f>E244*1000*G244</f>
        <v>0</v>
      </c>
      <c r="I244" s="12">
        <f>F244*1000*G244</f>
        <v>15422</v>
      </c>
      <c r="J244" s="12">
        <f>SUM(H244:I244)</f>
        <v>15422</v>
      </c>
      <c r="K244" s="13">
        <v>1</v>
      </c>
      <c r="L244" s="13" t="s">
        <v>123</v>
      </c>
      <c r="M244" s="11" t="s">
        <v>524</v>
      </c>
      <c r="N244" s="11"/>
      <c r="O244" s="11"/>
      <c r="P244" s="11">
        <v>1</v>
      </c>
      <c r="Q244" s="116"/>
      <c r="R244" s="99" t="s">
        <v>659</v>
      </c>
      <c r="S244" s="81">
        <v>4</v>
      </c>
      <c r="U244" s="87"/>
      <c r="V244" s="87"/>
      <c r="W244" s="87"/>
      <c r="X244" s="87"/>
    </row>
    <row r="245" spans="1:24" ht="15.75" hidden="1" customHeight="1" x14ac:dyDescent="0.25">
      <c r="A245" s="18">
        <v>208</v>
      </c>
      <c r="B245" s="10" t="s">
        <v>525</v>
      </c>
      <c r="C245" s="11" t="s">
        <v>526</v>
      </c>
      <c r="D245" s="16">
        <f t="shared" ref="D245:D259" si="35">SUM(E245:F245)</f>
        <v>0.79600000000000004</v>
      </c>
      <c r="E245" s="16">
        <v>0</v>
      </c>
      <c r="F245" s="16">
        <v>0.79600000000000004</v>
      </c>
      <c r="G245" s="13">
        <v>5.5</v>
      </c>
      <c r="H245" s="12">
        <f t="shared" ref="H245:H271" si="36">E245*1000*G245</f>
        <v>0</v>
      </c>
      <c r="I245" s="12">
        <f t="shared" ref="I245:I271" si="37">F245*1000*G245</f>
        <v>4378</v>
      </c>
      <c r="J245" s="12">
        <f t="shared" ref="J245:J271" si="38">SUM(H245:I245)</f>
        <v>4378</v>
      </c>
      <c r="K245" s="13">
        <v>1</v>
      </c>
      <c r="L245" s="13" t="s">
        <v>93</v>
      </c>
      <c r="M245" s="11" t="s">
        <v>527</v>
      </c>
      <c r="N245" s="11"/>
      <c r="O245" s="11"/>
      <c r="P245" s="11"/>
      <c r="Q245" s="116"/>
      <c r="R245" s="100"/>
      <c r="S245" s="81">
        <v>4</v>
      </c>
      <c r="U245" s="87"/>
      <c r="V245" s="87"/>
      <c r="W245" s="87"/>
      <c r="X245" s="87"/>
    </row>
    <row r="246" spans="1:24" ht="15.75" hidden="1" customHeight="1" x14ac:dyDescent="0.25">
      <c r="A246" s="18">
        <v>209</v>
      </c>
      <c r="B246" s="10" t="s">
        <v>528</v>
      </c>
      <c r="C246" s="11" t="s">
        <v>529</v>
      </c>
      <c r="D246" s="16">
        <f t="shared" si="35"/>
        <v>0.375</v>
      </c>
      <c r="E246" s="16">
        <v>0</v>
      </c>
      <c r="F246" s="16">
        <v>0.375</v>
      </c>
      <c r="G246" s="13">
        <v>5.5</v>
      </c>
      <c r="H246" s="12">
        <f t="shared" si="36"/>
        <v>0</v>
      </c>
      <c r="I246" s="12">
        <f t="shared" si="37"/>
        <v>2062.5</v>
      </c>
      <c r="J246" s="12">
        <f t="shared" si="38"/>
        <v>2062.5</v>
      </c>
      <c r="K246" s="13">
        <v>1</v>
      </c>
      <c r="L246" s="13" t="s">
        <v>93</v>
      </c>
      <c r="M246" s="11"/>
      <c r="N246" s="11"/>
      <c r="O246" s="11"/>
      <c r="P246" s="11"/>
      <c r="Q246" s="116"/>
      <c r="R246" s="100"/>
      <c r="S246" s="81">
        <v>4</v>
      </c>
      <c r="U246" s="87"/>
      <c r="V246" s="87"/>
      <c r="W246" s="87"/>
      <c r="X246" s="87"/>
    </row>
    <row r="247" spans="1:24" ht="15.75" hidden="1" customHeight="1" x14ac:dyDescent="0.25">
      <c r="A247" s="18">
        <v>210</v>
      </c>
      <c r="B247" s="10" t="s">
        <v>530</v>
      </c>
      <c r="C247" s="11" t="s">
        <v>531</v>
      </c>
      <c r="D247" s="16">
        <f t="shared" si="35"/>
        <v>0.80200000000000005</v>
      </c>
      <c r="E247" s="16">
        <v>0</v>
      </c>
      <c r="F247" s="16">
        <v>0.80200000000000005</v>
      </c>
      <c r="G247" s="13">
        <v>5.5</v>
      </c>
      <c r="H247" s="12">
        <f t="shared" si="36"/>
        <v>0</v>
      </c>
      <c r="I247" s="12">
        <f t="shared" si="37"/>
        <v>4411</v>
      </c>
      <c r="J247" s="12">
        <f t="shared" si="38"/>
        <v>4411</v>
      </c>
      <c r="K247" s="13">
        <v>1</v>
      </c>
      <c r="L247" s="13" t="s">
        <v>93</v>
      </c>
      <c r="M247" s="11"/>
      <c r="N247" s="11"/>
      <c r="O247" s="11"/>
      <c r="P247" s="11"/>
      <c r="Q247" s="116"/>
      <c r="R247" s="100"/>
      <c r="S247" s="81">
        <v>4</v>
      </c>
      <c r="U247" s="87"/>
      <c r="V247" s="87"/>
      <c r="W247" s="87"/>
      <c r="X247" s="87"/>
    </row>
    <row r="248" spans="1:24" ht="15.75" hidden="1" customHeight="1" x14ac:dyDescent="0.25">
      <c r="A248" s="18">
        <v>211</v>
      </c>
      <c r="B248" s="10" t="s">
        <v>532</v>
      </c>
      <c r="C248" s="11" t="s">
        <v>533</v>
      </c>
      <c r="D248" s="16">
        <f t="shared" si="35"/>
        <v>0.97199999999999998</v>
      </c>
      <c r="E248" s="16">
        <v>0</v>
      </c>
      <c r="F248" s="16">
        <v>0.97199999999999998</v>
      </c>
      <c r="G248" s="13">
        <v>5.5</v>
      </c>
      <c r="H248" s="12">
        <f t="shared" si="36"/>
        <v>0</v>
      </c>
      <c r="I248" s="12">
        <f t="shared" si="37"/>
        <v>5346</v>
      </c>
      <c r="J248" s="12">
        <f t="shared" si="38"/>
        <v>5346</v>
      </c>
      <c r="K248" s="13">
        <v>1</v>
      </c>
      <c r="L248" s="13" t="s">
        <v>93</v>
      </c>
      <c r="M248" s="11" t="s">
        <v>534</v>
      </c>
      <c r="N248" s="11"/>
      <c r="O248" s="11"/>
      <c r="P248" s="11">
        <v>2</v>
      </c>
      <c r="Q248" s="116"/>
      <c r="R248" s="100"/>
      <c r="S248" s="81">
        <v>4</v>
      </c>
      <c r="U248" s="87"/>
      <c r="V248" s="87"/>
      <c r="W248" s="87"/>
      <c r="X248" s="87"/>
    </row>
    <row r="249" spans="1:24" ht="15.75" hidden="1" customHeight="1" x14ac:dyDescent="0.25">
      <c r="A249" s="18">
        <v>212</v>
      </c>
      <c r="B249" s="10" t="s">
        <v>535</v>
      </c>
      <c r="C249" s="11" t="s">
        <v>536</v>
      </c>
      <c r="D249" s="16">
        <f t="shared" si="35"/>
        <v>0.436</v>
      </c>
      <c r="E249" s="16">
        <v>0</v>
      </c>
      <c r="F249" s="16">
        <v>0.436</v>
      </c>
      <c r="G249" s="13">
        <v>5.5</v>
      </c>
      <c r="H249" s="12">
        <f t="shared" si="36"/>
        <v>0</v>
      </c>
      <c r="I249" s="12">
        <f t="shared" si="37"/>
        <v>2398</v>
      </c>
      <c r="J249" s="12">
        <f t="shared" si="38"/>
        <v>2398</v>
      </c>
      <c r="K249" s="13">
        <v>1</v>
      </c>
      <c r="L249" s="13" t="s">
        <v>93</v>
      </c>
      <c r="M249" s="11"/>
      <c r="N249" s="11"/>
      <c r="O249" s="11"/>
      <c r="P249" s="11"/>
      <c r="Q249" s="116"/>
      <c r="R249" s="100"/>
      <c r="S249" s="81">
        <v>4</v>
      </c>
      <c r="U249" s="87"/>
      <c r="V249" s="87"/>
      <c r="W249" s="87"/>
      <c r="X249" s="87"/>
    </row>
    <row r="250" spans="1:24" ht="15.75" hidden="1" customHeight="1" x14ac:dyDescent="0.25">
      <c r="A250" s="18">
        <v>213</v>
      </c>
      <c r="B250" s="10" t="s">
        <v>537</v>
      </c>
      <c r="C250" s="11" t="s">
        <v>538</v>
      </c>
      <c r="D250" s="16">
        <f t="shared" si="35"/>
        <v>0.29699999999999999</v>
      </c>
      <c r="E250" s="16">
        <v>0</v>
      </c>
      <c r="F250" s="16">
        <v>0.29699999999999999</v>
      </c>
      <c r="G250" s="13">
        <v>5.5</v>
      </c>
      <c r="H250" s="12">
        <f t="shared" si="36"/>
        <v>0</v>
      </c>
      <c r="I250" s="12">
        <f t="shared" si="37"/>
        <v>1633.5</v>
      </c>
      <c r="J250" s="12">
        <f t="shared" si="38"/>
        <v>1633.5</v>
      </c>
      <c r="K250" s="13">
        <v>1</v>
      </c>
      <c r="L250" s="13" t="s">
        <v>93</v>
      </c>
      <c r="M250" s="11"/>
      <c r="N250" s="11"/>
      <c r="O250" s="11"/>
      <c r="P250" s="11"/>
      <c r="Q250" s="116"/>
      <c r="R250" s="100"/>
      <c r="S250" s="81">
        <v>4</v>
      </c>
      <c r="U250" s="87"/>
      <c r="V250" s="87"/>
      <c r="W250" s="87"/>
      <c r="X250" s="87"/>
    </row>
    <row r="251" spans="1:24" ht="15.75" hidden="1" customHeight="1" x14ac:dyDescent="0.25">
      <c r="A251" s="18">
        <v>214</v>
      </c>
      <c r="B251" s="10" t="s">
        <v>539</v>
      </c>
      <c r="C251" s="11" t="s">
        <v>540</v>
      </c>
      <c r="D251" s="16">
        <f t="shared" si="35"/>
        <v>0.92400000000000004</v>
      </c>
      <c r="E251" s="16">
        <v>0</v>
      </c>
      <c r="F251" s="16">
        <v>0.92400000000000004</v>
      </c>
      <c r="G251" s="13">
        <v>5.5</v>
      </c>
      <c r="H251" s="12">
        <f t="shared" si="36"/>
        <v>0</v>
      </c>
      <c r="I251" s="12">
        <f t="shared" si="37"/>
        <v>5082</v>
      </c>
      <c r="J251" s="12">
        <f t="shared" si="38"/>
        <v>5082</v>
      </c>
      <c r="K251" s="13">
        <v>1</v>
      </c>
      <c r="L251" s="13" t="s">
        <v>93</v>
      </c>
      <c r="M251" s="11" t="s">
        <v>541</v>
      </c>
      <c r="N251" s="11"/>
      <c r="O251" s="11"/>
      <c r="P251" s="11"/>
      <c r="Q251" s="116"/>
      <c r="R251" s="100"/>
      <c r="S251" s="81">
        <v>4</v>
      </c>
      <c r="U251" s="87"/>
      <c r="V251" s="87"/>
      <c r="W251" s="87"/>
      <c r="X251" s="87"/>
    </row>
    <row r="252" spans="1:24" ht="15.75" hidden="1" customHeight="1" x14ac:dyDescent="0.25">
      <c r="A252" s="18">
        <v>215</v>
      </c>
      <c r="B252" s="10" t="s">
        <v>542</v>
      </c>
      <c r="C252" s="11" t="s">
        <v>543</v>
      </c>
      <c r="D252" s="16">
        <f t="shared" si="35"/>
        <v>1.2709999999999999</v>
      </c>
      <c r="E252" s="16">
        <v>0</v>
      </c>
      <c r="F252" s="16">
        <v>1.2709999999999999</v>
      </c>
      <c r="G252" s="13">
        <v>5.5</v>
      </c>
      <c r="H252" s="12">
        <f t="shared" si="36"/>
        <v>0</v>
      </c>
      <c r="I252" s="12">
        <f t="shared" si="37"/>
        <v>6990.5</v>
      </c>
      <c r="J252" s="12">
        <f t="shared" si="38"/>
        <v>6990.5</v>
      </c>
      <c r="K252" s="13">
        <v>1</v>
      </c>
      <c r="L252" s="13" t="s">
        <v>93</v>
      </c>
      <c r="M252" s="11"/>
      <c r="N252" s="11"/>
      <c r="O252" s="11"/>
      <c r="P252" s="11"/>
      <c r="Q252" s="116"/>
      <c r="R252" s="100"/>
      <c r="S252" s="81">
        <v>4</v>
      </c>
      <c r="U252" s="87"/>
      <c r="V252" s="87"/>
      <c r="W252" s="87"/>
      <c r="X252" s="87"/>
    </row>
    <row r="253" spans="1:24" ht="15.75" hidden="1" customHeight="1" x14ac:dyDescent="0.25">
      <c r="A253" s="18">
        <v>216</v>
      </c>
      <c r="B253" s="10" t="s">
        <v>544</v>
      </c>
      <c r="C253" s="11" t="s">
        <v>545</v>
      </c>
      <c r="D253" s="16">
        <f t="shared" si="35"/>
        <v>1.073</v>
      </c>
      <c r="E253" s="16">
        <v>0</v>
      </c>
      <c r="F253" s="16">
        <v>1.073</v>
      </c>
      <c r="G253" s="13">
        <v>5.5</v>
      </c>
      <c r="H253" s="12">
        <f t="shared" si="36"/>
        <v>0</v>
      </c>
      <c r="I253" s="12">
        <f t="shared" si="37"/>
        <v>5901.5</v>
      </c>
      <c r="J253" s="12">
        <f t="shared" si="38"/>
        <v>5901.5</v>
      </c>
      <c r="K253" s="13">
        <v>1</v>
      </c>
      <c r="L253" s="13" t="s">
        <v>93</v>
      </c>
      <c r="M253" s="11"/>
      <c r="N253" s="11"/>
      <c r="O253" s="11"/>
      <c r="P253" s="11"/>
      <c r="Q253" s="116"/>
      <c r="R253" s="100"/>
      <c r="S253" s="81">
        <v>4</v>
      </c>
      <c r="U253" s="87"/>
      <c r="V253" s="87"/>
      <c r="W253" s="87"/>
      <c r="X253" s="87"/>
    </row>
    <row r="254" spans="1:24" ht="15.75" hidden="1" customHeight="1" x14ac:dyDescent="0.25">
      <c r="A254" s="18">
        <v>217</v>
      </c>
      <c r="B254" s="10" t="s">
        <v>546</v>
      </c>
      <c r="C254" s="11" t="s">
        <v>547</v>
      </c>
      <c r="D254" s="16">
        <f t="shared" si="35"/>
        <v>1.093</v>
      </c>
      <c r="E254" s="16">
        <v>0</v>
      </c>
      <c r="F254" s="16">
        <v>1.093</v>
      </c>
      <c r="G254" s="13">
        <v>5.5</v>
      </c>
      <c r="H254" s="12">
        <f t="shared" si="36"/>
        <v>0</v>
      </c>
      <c r="I254" s="12">
        <f t="shared" si="37"/>
        <v>6011.5</v>
      </c>
      <c r="J254" s="12">
        <f t="shared" si="38"/>
        <v>6011.5</v>
      </c>
      <c r="K254" s="13">
        <v>1</v>
      </c>
      <c r="L254" s="13" t="s">
        <v>93</v>
      </c>
      <c r="M254" s="11"/>
      <c r="N254" s="11"/>
      <c r="O254" s="11"/>
      <c r="P254" s="11">
        <v>2</v>
      </c>
      <c r="Q254" s="116"/>
      <c r="R254" s="100"/>
      <c r="S254" s="81">
        <v>4</v>
      </c>
      <c r="U254" s="87"/>
      <c r="V254" s="87"/>
      <c r="W254" s="87"/>
      <c r="X254" s="87"/>
    </row>
    <row r="255" spans="1:24" ht="15.75" hidden="1" customHeight="1" x14ac:dyDescent="0.25">
      <c r="A255" s="18">
        <v>218</v>
      </c>
      <c r="B255" s="10" t="s">
        <v>548</v>
      </c>
      <c r="C255" s="11" t="s">
        <v>549</v>
      </c>
      <c r="D255" s="16">
        <f t="shared" si="35"/>
        <v>1.4610000000000001</v>
      </c>
      <c r="E255" s="16">
        <v>0</v>
      </c>
      <c r="F255" s="16">
        <v>1.4610000000000001</v>
      </c>
      <c r="G255" s="13">
        <v>5.5</v>
      </c>
      <c r="H255" s="12">
        <f t="shared" si="36"/>
        <v>0</v>
      </c>
      <c r="I255" s="12">
        <f t="shared" si="37"/>
        <v>8035.5</v>
      </c>
      <c r="J255" s="12">
        <f t="shared" si="38"/>
        <v>8035.5</v>
      </c>
      <c r="K255" s="13">
        <v>1</v>
      </c>
      <c r="L255" s="13" t="s">
        <v>93</v>
      </c>
      <c r="M255" s="11" t="s">
        <v>550</v>
      </c>
      <c r="N255" s="11"/>
      <c r="O255" s="11"/>
      <c r="P255" s="11">
        <v>1</v>
      </c>
      <c r="Q255" s="116"/>
      <c r="R255" s="100"/>
      <c r="S255" s="81">
        <v>4</v>
      </c>
      <c r="U255" s="87"/>
      <c r="V255" s="87"/>
      <c r="W255" s="87"/>
      <c r="X255" s="87"/>
    </row>
    <row r="256" spans="1:24" ht="25.5" hidden="1" x14ac:dyDescent="0.25">
      <c r="A256" s="18">
        <v>219</v>
      </c>
      <c r="B256" s="10" t="s">
        <v>551</v>
      </c>
      <c r="C256" s="11" t="s">
        <v>552</v>
      </c>
      <c r="D256" s="16">
        <f t="shared" si="35"/>
        <v>1.1000000000000001</v>
      </c>
      <c r="E256" s="16">
        <v>0</v>
      </c>
      <c r="F256" s="16">
        <v>1.1000000000000001</v>
      </c>
      <c r="G256" s="13">
        <v>5.5</v>
      </c>
      <c r="H256" s="12">
        <f t="shared" si="36"/>
        <v>0</v>
      </c>
      <c r="I256" s="12">
        <f t="shared" si="37"/>
        <v>6050</v>
      </c>
      <c r="J256" s="12">
        <f t="shared" si="38"/>
        <v>6050</v>
      </c>
      <c r="K256" s="13">
        <v>1</v>
      </c>
      <c r="L256" s="13" t="s">
        <v>93</v>
      </c>
      <c r="M256" s="11"/>
      <c r="N256" s="11" t="s">
        <v>617</v>
      </c>
      <c r="O256" s="11"/>
      <c r="P256" s="11"/>
      <c r="Q256" s="116"/>
      <c r="R256" s="100"/>
      <c r="S256" s="81">
        <v>4</v>
      </c>
      <c r="U256" s="87"/>
      <c r="V256" s="87"/>
      <c r="W256" s="87"/>
      <c r="X256" s="87"/>
    </row>
    <row r="257" spans="1:24" ht="15.75" hidden="1" customHeight="1" x14ac:dyDescent="0.25">
      <c r="A257" s="18">
        <v>220</v>
      </c>
      <c r="B257" s="10" t="s">
        <v>553</v>
      </c>
      <c r="C257" s="11" t="s">
        <v>554</v>
      </c>
      <c r="D257" s="16">
        <f t="shared" si="35"/>
        <v>1.8149999999999999</v>
      </c>
      <c r="E257" s="16">
        <v>0</v>
      </c>
      <c r="F257" s="16">
        <v>1.8149999999999999</v>
      </c>
      <c r="G257" s="13">
        <v>5.5</v>
      </c>
      <c r="H257" s="12">
        <f t="shared" si="36"/>
        <v>0</v>
      </c>
      <c r="I257" s="12">
        <f t="shared" si="37"/>
        <v>9982.5</v>
      </c>
      <c r="J257" s="12">
        <f t="shared" si="38"/>
        <v>9982.5</v>
      </c>
      <c r="K257" s="13">
        <v>1</v>
      </c>
      <c r="L257" s="13" t="s">
        <v>93</v>
      </c>
      <c r="M257" s="11" t="s">
        <v>555</v>
      </c>
      <c r="N257" s="11"/>
      <c r="O257" s="11"/>
      <c r="P257" s="11"/>
      <c r="Q257" s="116"/>
      <c r="R257" s="100"/>
      <c r="S257" s="81">
        <v>4</v>
      </c>
      <c r="U257" s="87"/>
      <c r="V257" s="87"/>
      <c r="W257" s="87"/>
      <c r="X257" s="87"/>
    </row>
    <row r="258" spans="1:24" ht="15.75" hidden="1" customHeight="1" x14ac:dyDescent="0.25">
      <c r="A258" s="18">
        <v>221</v>
      </c>
      <c r="B258" s="10" t="s">
        <v>556</v>
      </c>
      <c r="C258" s="11" t="s">
        <v>557</v>
      </c>
      <c r="D258" s="16">
        <f t="shared" si="35"/>
        <v>1.244</v>
      </c>
      <c r="E258" s="16">
        <v>0</v>
      </c>
      <c r="F258" s="16">
        <v>1.244</v>
      </c>
      <c r="G258" s="13">
        <v>5.5</v>
      </c>
      <c r="H258" s="12">
        <f t="shared" si="36"/>
        <v>0</v>
      </c>
      <c r="I258" s="12">
        <f t="shared" si="37"/>
        <v>6842</v>
      </c>
      <c r="J258" s="12">
        <f t="shared" si="38"/>
        <v>6842</v>
      </c>
      <c r="K258" s="13">
        <v>1</v>
      </c>
      <c r="L258" s="13" t="s">
        <v>93</v>
      </c>
      <c r="M258" s="11"/>
      <c r="N258" s="11"/>
      <c r="O258" s="11"/>
      <c r="P258" s="11">
        <v>1</v>
      </c>
      <c r="Q258" s="116"/>
      <c r="R258" s="100"/>
      <c r="S258" s="81">
        <v>4</v>
      </c>
      <c r="U258" s="87"/>
      <c r="V258" s="87"/>
      <c r="W258" s="87"/>
      <c r="X258" s="87"/>
    </row>
    <row r="259" spans="1:24" ht="15.75" hidden="1" customHeight="1" thickBot="1" x14ac:dyDescent="0.3">
      <c r="A259" s="18">
        <v>222</v>
      </c>
      <c r="B259" s="10" t="s">
        <v>558</v>
      </c>
      <c r="C259" s="11" t="s">
        <v>559</v>
      </c>
      <c r="D259" s="16">
        <f t="shared" si="35"/>
        <v>1.2490000000000001</v>
      </c>
      <c r="E259" s="16">
        <v>0</v>
      </c>
      <c r="F259" s="16">
        <v>1.2490000000000001</v>
      </c>
      <c r="G259" s="13">
        <v>5.5</v>
      </c>
      <c r="H259" s="12">
        <f t="shared" si="36"/>
        <v>0</v>
      </c>
      <c r="I259" s="12">
        <f t="shared" si="37"/>
        <v>6869.5</v>
      </c>
      <c r="J259" s="12">
        <f t="shared" si="38"/>
        <v>6869.5</v>
      </c>
      <c r="K259" s="13">
        <v>1</v>
      </c>
      <c r="L259" s="13" t="s">
        <v>93</v>
      </c>
      <c r="M259" s="11"/>
      <c r="N259" s="11"/>
      <c r="O259" s="11"/>
      <c r="P259" s="11"/>
      <c r="Q259" s="116"/>
      <c r="R259" s="100"/>
      <c r="S259" s="81">
        <v>4</v>
      </c>
      <c r="U259" s="87"/>
      <c r="V259" s="87"/>
      <c r="W259" s="87"/>
      <c r="X259" s="87"/>
    </row>
    <row r="260" spans="1:24" ht="15.75" hidden="1" customHeight="1" thickBot="1" x14ac:dyDescent="0.3">
      <c r="A260" s="18"/>
      <c r="B260" s="70" t="s">
        <v>214</v>
      </c>
      <c r="C260" s="71"/>
      <c r="D260" s="60">
        <f>SUM(D244:D259)</f>
        <v>17.712</v>
      </c>
      <c r="E260" s="60"/>
      <c r="F260" s="60"/>
      <c r="G260" s="48"/>
      <c r="H260" s="48"/>
      <c r="I260" s="48"/>
      <c r="J260" s="48"/>
      <c r="K260" s="48"/>
      <c r="L260" s="48"/>
      <c r="M260" s="48"/>
      <c r="N260" s="49"/>
      <c r="O260" s="50"/>
      <c r="P260" s="50"/>
      <c r="Q260" s="116"/>
      <c r="R260" s="101"/>
      <c r="S260" s="81">
        <v>4</v>
      </c>
      <c r="T260" s="3">
        <f>SUM(E244:F259)</f>
        <v>17.712</v>
      </c>
      <c r="U260" s="87"/>
      <c r="V260" s="87"/>
      <c r="W260" s="87"/>
      <c r="X260" s="87"/>
    </row>
    <row r="261" spans="1:24" ht="38.25" hidden="1" x14ac:dyDescent="0.25">
      <c r="A261" s="18">
        <v>223</v>
      </c>
      <c r="B261" s="10" t="s">
        <v>560</v>
      </c>
      <c r="C261" s="11" t="s">
        <v>561</v>
      </c>
      <c r="D261" s="16">
        <f>SUM(E261:F261)</f>
        <v>1.611</v>
      </c>
      <c r="E261" s="16">
        <v>0</v>
      </c>
      <c r="F261" s="16">
        <v>1.611</v>
      </c>
      <c r="G261" s="13">
        <v>5.5</v>
      </c>
      <c r="H261" s="12">
        <f t="shared" si="36"/>
        <v>0</v>
      </c>
      <c r="I261" s="12">
        <f t="shared" si="37"/>
        <v>8860.5</v>
      </c>
      <c r="J261" s="12">
        <f t="shared" si="38"/>
        <v>8860.5</v>
      </c>
      <c r="K261" s="13">
        <v>1</v>
      </c>
      <c r="L261" s="13" t="s">
        <v>123</v>
      </c>
      <c r="M261" s="11" t="s">
        <v>562</v>
      </c>
      <c r="N261" s="11" t="s">
        <v>621</v>
      </c>
      <c r="O261" s="11"/>
      <c r="P261" s="11"/>
      <c r="Q261" s="116"/>
      <c r="R261" s="99" t="s">
        <v>660</v>
      </c>
      <c r="S261" s="81">
        <v>4</v>
      </c>
      <c r="U261" s="87"/>
      <c r="V261" s="87"/>
      <c r="W261" s="87"/>
      <c r="X261" s="87"/>
    </row>
    <row r="262" spans="1:24" ht="15.75" hidden="1" customHeight="1" x14ac:dyDescent="0.25">
      <c r="A262" s="18">
        <v>224</v>
      </c>
      <c r="B262" s="10" t="s">
        <v>563</v>
      </c>
      <c r="C262" s="11" t="s">
        <v>564</v>
      </c>
      <c r="D262" s="16">
        <f t="shared" ref="D262:D267" si="39">SUM(E262:F262)</f>
        <v>0.51100000000000001</v>
      </c>
      <c r="E262" s="16">
        <v>0</v>
      </c>
      <c r="F262" s="16">
        <v>0.51100000000000001</v>
      </c>
      <c r="G262" s="13">
        <v>5.5</v>
      </c>
      <c r="H262" s="12">
        <f t="shared" si="36"/>
        <v>0</v>
      </c>
      <c r="I262" s="12">
        <f t="shared" si="37"/>
        <v>2810.5</v>
      </c>
      <c r="J262" s="12">
        <f t="shared" si="38"/>
        <v>2810.5</v>
      </c>
      <c r="K262" s="13">
        <v>1</v>
      </c>
      <c r="L262" s="13" t="s">
        <v>93</v>
      </c>
      <c r="M262" s="11"/>
      <c r="N262" s="11"/>
      <c r="O262" s="11"/>
      <c r="P262" s="11"/>
      <c r="Q262" s="116"/>
      <c r="R262" s="100"/>
      <c r="S262" s="81">
        <v>4</v>
      </c>
      <c r="U262" s="87"/>
      <c r="V262" s="87"/>
      <c r="W262" s="87"/>
      <c r="X262" s="87"/>
    </row>
    <row r="263" spans="1:24" ht="15.75" hidden="1" customHeight="1" x14ac:dyDescent="0.25">
      <c r="A263" s="18">
        <v>225</v>
      </c>
      <c r="B263" s="10" t="s">
        <v>565</v>
      </c>
      <c r="C263" s="11" t="s">
        <v>566</v>
      </c>
      <c r="D263" s="16">
        <f t="shared" si="39"/>
        <v>0.96899999999999997</v>
      </c>
      <c r="E263" s="16">
        <v>0</v>
      </c>
      <c r="F263" s="16">
        <v>0.96899999999999997</v>
      </c>
      <c r="G263" s="13">
        <v>5.5</v>
      </c>
      <c r="H263" s="12">
        <f t="shared" si="36"/>
        <v>0</v>
      </c>
      <c r="I263" s="12">
        <f t="shared" si="37"/>
        <v>5329.5</v>
      </c>
      <c r="J263" s="12">
        <f t="shared" si="38"/>
        <v>5329.5</v>
      </c>
      <c r="K263" s="13">
        <v>1</v>
      </c>
      <c r="L263" s="13" t="s">
        <v>93</v>
      </c>
      <c r="M263" s="11"/>
      <c r="N263" s="11"/>
      <c r="O263" s="11">
        <v>1</v>
      </c>
      <c r="P263" s="11"/>
      <c r="Q263" s="116"/>
      <c r="R263" s="100"/>
      <c r="S263" s="81">
        <v>4</v>
      </c>
      <c r="U263" s="87"/>
      <c r="V263" s="87"/>
      <c r="W263" s="87"/>
      <c r="X263" s="87"/>
    </row>
    <row r="264" spans="1:24" ht="15.75" hidden="1" customHeight="1" x14ac:dyDescent="0.25">
      <c r="A264" s="18">
        <v>226</v>
      </c>
      <c r="B264" s="10" t="s">
        <v>567</v>
      </c>
      <c r="C264" s="11" t="s">
        <v>568</v>
      </c>
      <c r="D264" s="16">
        <f t="shared" si="39"/>
        <v>0.28999999999999998</v>
      </c>
      <c r="E264" s="16">
        <v>0</v>
      </c>
      <c r="F264" s="16">
        <v>0.28999999999999998</v>
      </c>
      <c r="G264" s="13">
        <v>5.5</v>
      </c>
      <c r="H264" s="12">
        <f t="shared" si="36"/>
        <v>0</v>
      </c>
      <c r="I264" s="12">
        <f t="shared" si="37"/>
        <v>1595</v>
      </c>
      <c r="J264" s="12">
        <f t="shared" si="38"/>
        <v>1595</v>
      </c>
      <c r="K264" s="13">
        <v>1</v>
      </c>
      <c r="L264" s="13" t="s">
        <v>93</v>
      </c>
      <c r="M264" s="11"/>
      <c r="N264" s="11"/>
      <c r="O264" s="11"/>
      <c r="P264" s="11"/>
      <c r="Q264" s="116"/>
      <c r="R264" s="100"/>
      <c r="S264" s="81">
        <v>4</v>
      </c>
      <c r="U264" s="87"/>
      <c r="V264" s="87"/>
      <c r="W264" s="87"/>
      <c r="X264" s="87"/>
    </row>
    <row r="265" spans="1:24" ht="15.75" hidden="1" customHeight="1" x14ac:dyDescent="0.25">
      <c r="A265" s="18">
        <v>227</v>
      </c>
      <c r="B265" s="10" t="s">
        <v>569</v>
      </c>
      <c r="C265" s="11" t="s">
        <v>570</v>
      </c>
      <c r="D265" s="16">
        <f t="shared" si="39"/>
        <v>0.92</v>
      </c>
      <c r="E265" s="16">
        <v>0</v>
      </c>
      <c r="F265" s="16">
        <v>0.92</v>
      </c>
      <c r="G265" s="13">
        <v>5.5</v>
      </c>
      <c r="H265" s="12">
        <f t="shared" si="36"/>
        <v>0</v>
      </c>
      <c r="I265" s="12">
        <f t="shared" si="37"/>
        <v>5060</v>
      </c>
      <c r="J265" s="12">
        <f t="shared" si="38"/>
        <v>5060</v>
      </c>
      <c r="K265" s="13">
        <v>1</v>
      </c>
      <c r="L265" s="13" t="s">
        <v>93</v>
      </c>
      <c r="M265" s="11"/>
      <c r="N265" s="11"/>
      <c r="O265" s="11"/>
      <c r="P265" s="11"/>
      <c r="Q265" s="116"/>
      <c r="R265" s="100"/>
      <c r="S265" s="81">
        <v>4</v>
      </c>
      <c r="U265" s="87"/>
      <c r="V265" s="87"/>
      <c r="W265" s="87"/>
      <c r="X265" s="87"/>
    </row>
    <row r="266" spans="1:24" ht="15.75" hidden="1" customHeight="1" x14ac:dyDescent="0.25">
      <c r="A266" s="18">
        <v>228</v>
      </c>
      <c r="B266" s="10" t="s">
        <v>571</v>
      </c>
      <c r="C266" s="11" t="s">
        <v>572</v>
      </c>
      <c r="D266" s="16">
        <f t="shared" si="39"/>
        <v>0.52800000000000002</v>
      </c>
      <c r="E266" s="16">
        <v>0</v>
      </c>
      <c r="F266" s="16">
        <v>0.52800000000000002</v>
      </c>
      <c r="G266" s="13">
        <v>5.5</v>
      </c>
      <c r="H266" s="12">
        <f t="shared" si="36"/>
        <v>0</v>
      </c>
      <c r="I266" s="12">
        <f t="shared" si="37"/>
        <v>2904</v>
      </c>
      <c r="J266" s="12">
        <f t="shared" si="38"/>
        <v>2904</v>
      </c>
      <c r="K266" s="13">
        <v>1</v>
      </c>
      <c r="L266" s="13" t="s">
        <v>93</v>
      </c>
      <c r="M266" s="11" t="s">
        <v>573</v>
      </c>
      <c r="N266" s="11"/>
      <c r="O266" s="11"/>
      <c r="P266" s="11"/>
      <c r="Q266" s="116"/>
      <c r="R266" s="100"/>
      <c r="S266" s="81">
        <v>4</v>
      </c>
      <c r="U266" s="87"/>
      <c r="V266" s="87"/>
      <c r="W266" s="87"/>
      <c r="X266" s="87"/>
    </row>
    <row r="267" spans="1:24" ht="15.75" hidden="1" customHeight="1" thickBot="1" x14ac:dyDescent="0.3">
      <c r="A267" s="18">
        <v>229</v>
      </c>
      <c r="B267" s="10" t="s">
        <v>574</v>
      </c>
      <c r="C267" s="11" t="s">
        <v>575</v>
      </c>
      <c r="D267" s="16">
        <f t="shared" si="39"/>
        <v>0.222</v>
      </c>
      <c r="E267" s="16">
        <v>0</v>
      </c>
      <c r="F267" s="16">
        <v>0.222</v>
      </c>
      <c r="G267" s="13">
        <v>5.5</v>
      </c>
      <c r="H267" s="12">
        <f t="shared" si="36"/>
        <v>0</v>
      </c>
      <c r="I267" s="12">
        <f t="shared" si="37"/>
        <v>1221</v>
      </c>
      <c r="J267" s="12">
        <f t="shared" si="38"/>
        <v>1221</v>
      </c>
      <c r="K267" s="13">
        <v>1</v>
      </c>
      <c r="L267" s="13" t="s">
        <v>93</v>
      </c>
      <c r="M267" s="11"/>
      <c r="N267" s="11"/>
      <c r="O267" s="11"/>
      <c r="P267" s="11"/>
      <c r="Q267" s="116"/>
      <c r="R267" s="100"/>
      <c r="S267" s="81">
        <v>4</v>
      </c>
      <c r="U267" s="87"/>
      <c r="V267" s="87"/>
      <c r="W267" s="87"/>
      <c r="X267" s="87"/>
    </row>
    <row r="268" spans="1:24" ht="15.75" hidden="1" customHeight="1" thickBot="1" x14ac:dyDescent="0.3">
      <c r="A268" s="18"/>
      <c r="B268" s="70" t="s">
        <v>214</v>
      </c>
      <c r="C268" s="71"/>
      <c r="D268" s="60">
        <f>SUM(D261:D267)</f>
        <v>5.051000000000001</v>
      </c>
      <c r="E268" s="60"/>
      <c r="F268" s="60"/>
      <c r="G268" s="48"/>
      <c r="H268" s="48"/>
      <c r="I268" s="48"/>
      <c r="J268" s="48"/>
      <c r="K268" s="48"/>
      <c r="L268" s="48"/>
      <c r="M268" s="48"/>
      <c r="N268" s="49"/>
      <c r="O268" s="50"/>
      <c r="P268" s="50"/>
      <c r="Q268" s="116"/>
      <c r="R268" s="101"/>
      <c r="S268" s="81">
        <v>4</v>
      </c>
      <c r="T268" s="3">
        <f>SUM(E261:F267)</f>
        <v>5.051000000000001</v>
      </c>
      <c r="U268" s="87"/>
      <c r="V268" s="87"/>
      <c r="W268" s="87"/>
      <c r="X268" s="87"/>
    </row>
    <row r="269" spans="1:24" ht="38.25" hidden="1" x14ac:dyDescent="0.25">
      <c r="A269" s="18">
        <v>230</v>
      </c>
      <c r="B269" s="10" t="s">
        <v>576</v>
      </c>
      <c r="C269" s="11" t="s">
        <v>577</v>
      </c>
      <c r="D269" s="16">
        <f>SUM(E269:F269)</f>
        <v>1.0740000000000001</v>
      </c>
      <c r="E269" s="16">
        <v>0</v>
      </c>
      <c r="F269" s="16">
        <v>1.0740000000000001</v>
      </c>
      <c r="G269" s="13">
        <v>5.5</v>
      </c>
      <c r="H269" s="12">
        <f t="shared" si="36"/>
        <v>0</v>
      </c>
      <c r="I269" s="12">
        <f t="shared" si="37"/>
        <v>5907</v>
      </c>
      <c r="J269" s="12">
        <f t="shared" si="38"/>
        <v>5907</v>
      </c>
      <c r="K269" s="13">
        <v>1</v>
      </c>
      <c r="L269" s="13" t="s">
        <v>93</v>
      </c>
      <c r="M269" s="11" t="s">
        <v>578</v>
      </c>
      <c r="N269" s="11" t="s">
        <v>623</v>
      </c>
      <c r="O269" s="11"/>
      <c r="P269" s="11"/>
      <c r="Q269" s="116"/>
      <c r="R269" s="99" t="s">
        <v>661</v>
      </c>
      <c r="S269" s="81">
        <v>4</v>
      </c>
      <c r="U269" s="87"/>
      <c r="V269" s="87"/>
      <c r="W269" s="87"/>
      <c r="X269" s="87"/>
    </row>
    <row r="270" spans="1:24" ht="15.75" hidden="1" customHeight="1" x14ac:dyDescent="0.25">
      <c r="A270" s="18">
        <v>231</v>
      </c>
      <c r="B270" s="10" t="s">
        <v>579</v>
      </c>
      <c r="C270" s="11" t="s">
        <v>580</v>
      </c>
      <c r="D270" s="16">
        <f t="shared" ref="D270:D271" si="40">SUM(E270:F270)</f>
        <v>0.496</v>
      </c>
      <c r="E270" s="16">
        <v>0</v>
      </c>
      <c r="F270" s="16">
        <v>0.496</v>
      </c>
      <c r="G270" s="13">
        <v>5.5</v>
      </c>
      <c r="H270" s="12">
        <f t="shared" si="36"/>
        <v>0</v>
      </c>
      <c r="I270" s="12">
        <f t="shared" si="37"/>
        <v>2728</v>
      </c>
      <c r="J270" s="12">
        <f t="shared" si="38"/>
        <v>2728</v>
      </c>
      <c r="K270" s="13">
        <v>1</v>
      </c>
      <c r="L270" s="13" t="s">
        <v>93</v>
      </c>
      <c r="M270" s="11" t="s">
        <v>581</v>
      </c>
      <c r="N270" s="11"/>
      <c r="O270" s="11"/>
      <c r="P270" s="11"/>
      <c r="Q270" s="116"/>
      <c r="R270" s="100"/>
      <c r="S270" s="81">
        <v>4</v>
      </c>
      <c r="U270" s="87"/>
      <c r="V270" s="87"/>
      <c r="W270" s="87"/>
      <c r="X270" s="87"/>
    </row>
    <row r="271" spans="1:24" ht="15.75" hidden="1" customHeight="1" x14ac:dyDescent="0.25">
      <c r="A271" s="18">
        <v>232</v>
      </c>
      <c r="B271" s="10" t="s">
        <v>582</v>
      </c>
      <c r="C271" s="11" t="s">
        <v>583</v>
      </c>
      <c r="D271" s="16">
        <f t="shared" si="40"/>
        <v>5.0999999999999997E-2</v>
      </c>
      <c r="E271" s="16">
        <v>0</v>
      </c>
      <c r="F271" s="16">
        <v>5.0999999999999997E-2</v>
      </c>
      <c r="G271" s="13">
        <v>5.5</v>
      </c>
      <c r="H271" s="12">
        <f t="shared" si="36"/>
        <v>0</v>
      </c>
      <c r="I271" s="12">
        <f t="shared" si="37"/>
        <v>280.5</v>
      </c>
      <c r="J271" s="12">
        <f t="shared" si="38"/>
        <v>280.5</v>
      </c>
      <c r="K271" s="13">
        <v>1</v>
      </c>
      <c r="L271" s="13" t="s">
        <v>93</v>
      </c>
      <c r="M271" s="11"/>
      <c r="N271" s="11"/>
      <c r="O271" s="11"/>
      <c r="P271" s="11"/>
      <c r="Q271" s="116"/>
      <c r="R271" s="100"/>
      <c r="S271" s="81">
        <v>4</v>
      </c>
      <c r="U271" s="87"/>
      <c r="V271" s="87"/>
      <c r="W271" s="87"/>
      <c r="X271" s="87"/>
    </row>
    <row r="272" spans="1:24" ht="15.75" hidden="1" customHeight="1" x14ac:dyDescent="0.25">
      <c r="A272" s="129"/>
      <c r="B272" s="72" t="s">
        <v>214</v>
      </c>
      <c r="C272" s="73"/>
      <c r="D272" s="60">
        <f>SUM(D269:D271)</f>
        <v>1.621</v>
      </c>
      <c r="E272" s="45"/>
      <c r="F272" s="45"/>
      <c r="G272" s="45"/>
      <c r="H272" s="60"/>
      <c r="I272" s="60"/>
      <c r="J272" s="60"/>
      <c r="K272" s="45"/>
      <c r="L272" s="45"/>
      <c r="M272" s="45"/>
      <c r="N272" s="62"/>
      <c r="O272" s="63"/>
      <c r="P272" s="63"/>
      <c r="Q272" s="116"/>
      <c r="R272" s="133"/>
      <c r="T272" s="3">
        <f>SUM(E269:F271)</f>
        <v>1.621</v>
      </c>
      <c r="U272" s="87"/>
      <c r="V272" s="87"/>
      <c r="W272" s="87"/>
      <c r="X272" s="87"/>
    </row>
    <row r="273" spans="1:24" s="5" customFormat="1" ht="21" hidden="1" customHeight="1" thickBot="1" x14ac:dyDescent="0.3">
      <c r="A273" s="129"/>
      <c r="B273" s="65" t="s">
        <v>584</v>
      </c>
      <c r="C273" s="66"/>
      <c r="D273" s="53">
        <f>D272+D268+D260</f>
        <v>24.384</v>
      </c>
      <c r="E273" s="53">
        <f>SUM(E244:E271)</f>
        <v>0</v>
      </c>
      <c r="F273" s="53">
        <f>SUM(F244:F271)</f>
        <v>24.384</v>
      </c>
      <c r="G273" s="65"/>
      <c r="H273" s="53">
        <f>SUM(H244:H272)</f>
        <v>0</v>
      </c>
      <c r="I273" s="53">
        <f t="shared" ref="I273:J273" si="41">SUM(I244:I272)</f>
        <v>134112</v>
      </c>
      <c r="J273" s="53">
        <f t="shared" si="41"/>
        <v>134112</v>
      </c>
      <c r="K273" s="65"/>
      <c r="L273" s="67" t="s">
        <v>589</v>
      </c>
      <c r="M273" s="65"/>
      <c r="N273" s="65"/>
      <c r="O273" s="66"/>
      <c r="P273" s="66"/>
      <c r="Q273" s="76"/>
      <c r="R273" s="134"/>
      <c r="T273" s="7">
        <f>SUM(T258:T272)</f>
        <v>24.384</v>
      </c>
      <c r="U273" s="88"/>
      <c r="V273" s="88"/>
      <c r="W273" s="88"/>
      <c r="X273" s="88"/>
    </row>
    <row r="274" spans="1:24" s="6" customFormat="1" ht="16.5" hidden="1" thickBot="1" x14ac:dyDescent="0.3">
      <c r="A274" s="129"/>
      <c r="B274" s="124" t="s">
        <v>585</v>
      </c>
      <c r="C274" s="124"/>
      <c r="D274" s="124"/>
      <c r="E274" s="74">
        <f>E275</f>
        <v>51.675000000000011</v>
      </c>
      <c r="F274" s="74">
        <f>F275</f>
        <v>286.09000000000003</v>
      </c>
      <c r="G274" s="75"/>
      <c r="H274" s="75"/>
      <c r="I274" s="75"/>
      <c r="J274" s="75"/>
      <c r="K274" s="75"/>
      <c r="L274" s="75"/>
      <c r="M274" s="55">
        <f>COUNTA(M9:M272)</f>
        <v>111</v>
      </c>
      <c r="N274" s="55">
        <f>COUNTA(N9:N272)</f>
        <v>32</v>
      </c>
      <c r="O274" s="55">
        <f>SUM(O9:O272)</f>
        <v>33</v>
      </c>
      <c r="P274" s="55">
        <f>SUM(P9:P272)</f>
        <v>334</v>
      </c>
      <c r="Q274" s="77"/>
      <c r="R274" s="34"/>
      <c r="T274" s="7">
        <f>SUM(E274:F274)</f>
        <v>337.76500000000004</v>
      </c>
      <c r="U274" s="8">
        <f>SUM(U9:U273)</f>
        <v>51.675000000000011</v>
      </c>
      <c r="V274" s="8">
        <f t="shared" ref="V274:X274" si="42">SUM(V9:V273)</f>
        <v>318502.25</v>
      </c>
      <c r="W274" s="8">
        <f t="shared" si="42"/>
        <v>286.09000000000003</v>
      </c>
      <c r="X274" s="8">
        <f t="shared" si="42"/>
        <v>1624726.98</v>
      </c>
    </row>
    <row r="275" spans="1:24" ht="15.75" hidden="1" customHeight="1" outlineLevel="1" thickBot="1" x14ac:dyDescent="0.3">
      <c r="A275" s="129"/>
      <c r="B275" s="27" t="s">
        <v>588</v>
      </c>
      <c r="C275" s="28"/>
      <c r="D275" s="28"/>
      <c r="E275" s="29">
        <f>E40+E103+E164+E188+E243+E273</f>
        <v>51.675000000000011</v>
      </c>
      <c r="F275" s="29">
        <f>F40+F103+F164+F188+F243+F273</f>
        <v>286.09000000000003</v>
      </c>
      <c r="G275" s="30">
        <f>E275+F275</f>
        <v>337.76500000000004</v>
      </c>
      <c r="H275" s="31"/>
      <c r="I275" s="31"/>
      <c r="J275" s="31"/>
      <c r="K275" s="31"/>
      <c r="L275" s="31"/>
      <c r="M275" s="31"/>
      <c r="N275" s="31"/>
      <c r="O275" s="31"/>
      <c r="P275" s="31"/>
      <c r="Q275" s="32"/>
      <c r="R275" s="33"/>
    </row>
    <row r="276" spans="1:24" s="4" customFormat="1" ht="19.5" hidden="1" collapsed="1" thickBot="1" x14ac:dyDescent="0.35">
      <c r="A276" s="130"/>
      <c r="B276" s="122" t="s">
        <v>630</v>
      </c>
      <c r="C276" s="123"/>
      <c r="D276" s="125">
        <f>D273+D243+D188+D164+D103+D40</f>
        <v>337.76499999999999</v>
      </c>
      <c r="E276" s="126"/>
      <c r="F276" s="126"/>
      <c r="G276" s="126"/>
      <c r="H276" s="126"/>
      <c r="I276" s="126"/>
      <c r="J276" s="126"/>
      <c r="K276" s="126"/>
      <c r="L276" s="126"/>
      <c r="M276" s="126"/>
      <c r="N276" s="126"/>
      <c r="O276" s="126"/>
      <c r="P276" s="127"/>
      <c r="Q276" s="128"/>
      <c r="R276" s="35"/>
      <c r="S276" s="131"/>
      <c r="T276" s="132"/>
      <c r="U276" s="84">
        <f>U274+W274</f>
        <v>337.76500000000004</v>
      </c>
      <c r="V276" s="85"/>
      <c r="W276" s="84">
        <f>V274+X274</f>
        <v>1943229.23</v>
      </c>
      <c r="X276" s="85"/>
    </row>
  </sheetData>
  <mergeCells count="117"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A272:A276"/>
    <mergeCell ref="R189:R206"/>
    <mergeCell ref="R207:R211"/>
    <mergeCell ref="R212:R213"/>
    <mergeCell ref="R214:R218"/>
    <mergeCell ref="R219:R230"/>
    <mergeCell ref="R231:R243"/>
    <mergeCell ref="R244:R260"/>
    <mergeCell ref="S276:T276"/>
    <mergeCell ref="R261:R268"/>
    <mergeCell ref="R269:R273"/>
    <mergeCell ref="C27:C28"/>
    <mergeCell ref="D27:D28"/>
    <mergeCell ref="E27:E28"/>
    <mergeCell ref="F27:F28"/>
    <mergeCell ref="G27:G28"/>
    <mergeCell ref="B276:C276"/>
    <mergeCell ref="B274:D274"/>
    <mergeCell ref="D276:Q276"/>
    <mergeCell ref="R162:R164"/>
    <mergeCell ref="R165:R170"/>
    <mergeCell ref="R171:R173"/>
    <mergeCell ref="R174:R176"/>
    <mergeCell ref="R177:R188"/>
    <mergeCell ref="P27:P28"/>
    <mergeCell ref="M27:M28"/>
    <mergeCell ref="H27:H28"/>
    <mergeCell ref="I27:I28"/>
    <mergeCell ref="J27:J28"/>
    <mergeCell ref="R9:R40"/>
    <mergeCell ref="R41:R86"/>
    <mergeCell ref="R87:R103"/>
    <mergeCell ref="R135:R140"/>
    <mergeCell ref="R141:R150"/>
    <mergeCell ref="R151:R153"/>
    <mergeCell ref="B10:B12"/>
    <mergeCell ref="C10:C12"/>
    <mergeCell ref="D10:D12"/>
    <mergeCell ref="E10:E12"/>
    <mergeCell ref="F10:F12"/>
    <mergeCell ref="G10:G12"/>
    <mergeCell ref="H10:H12"/>
    <mergeCell ref="I10:I12"/>
    <mergeCell ref="J10:J12"/>
    <mergeCell ref="R154:R155"/>
    <mergeCell ref="R156:R157"/>
    <mergeCell ref="R158:R159"/>
    <mergeCell ref="R160:R161"/>
    <mergeCell ref="S5:S8"/>
    <mergeCell ref="A1:S2"/>
    <mergeCell ref="A3:S4"/>
    <mergeCell ref="S15:S16"/>
    <mergeCell ref="B27:B28"/>
    <mergeCell ref="Q6:Q8"/>
    <mergeCell ref="Q9:Q272"/>
    <mergeCell ref="L6:L8"/>
    <mergeCell ref="B6:B8"/>
    <mergeCell ref="C6:C8"/>
    <mergeCell ref="D6:D8"/>
    <mergeCell ref="E6:F7"/>
    <mergeCell ref="G6:G8"/>
    <mergeCell ref="H6:H8"/>
    <mergeCell ref="I6:I8"/>
    <mergeCell ref="O6:O8"/>
    <mergeCell ref="O27:O28"/>
    <mergeCell ref="J6:J8"/>
    <mergeCell ref="K6:K8"/>
    <mergeCell ref="M6:M8"/>
    <mergeCell ref="W1:W8"/>
    <mergeCell ref="K10:K12"/>
    <mergeCell ref="L10:L12"/>
    <mergeCell ref="M10:M12"/>
    <mergeCell ref="R104:R112"/>
    <mergeCell ref="R113:R120"/>
    <mergeCell ref="R121:R124"/>
    <mergeCell ref="R125:R134"/>
    <mergeCell ref="T1:T8"/>
    <mergeCell ref="K27:K28"/>
    <mergeCell ref="L27:L28"/>
    <mergeCell ref="P6:P8"/>
    <mergeCell ref="P10:P12"/>
    <mergeCell ref="P15:P16"/>
    <mergeCell ref="R5:R8"/>
    <mergeCell ref="S27:S28"/>
    <mergeCell ref="U276:V276"/>
    <mergeCell ref="W276:X276"/>
    <mergeCell ref="U165:U273"/>
    <mergeCell ref="V165:V273"/>
    <mergeCell ref="W165:W273"/>
    <mergeCell ref="X165:X273"/>
    <mergeCell ref="A6:A8"/>
    <mergeCell ref="O10:O12"/>
    <mergeCell ref="O15:O16"/>
    <mergeCell ref="N6:N8"/>
    <mergeCell ref="K15:K16"/>
    <mergeCell ref="L15:L16"/>
    <mergeCell ref="M15:M16"/>
    <mergeCell ref="X1:X8"/>
    <mergeCell ref="W9:W103"/>
    <mergeCell ref="X9:X103"/>
    <mergeCell ref="U104:U164"/>
    <mergeCell ref="V104:V164"/>
    <mergeCell ref="W104:W164"/>
    <mergeCell ref="X104:X164"/>
    <mergeCell ref="U1:U8"/>
    <mergeCell ref="V1:V8"/>
    <mergeCell ref="U9:U103"/>
    <mergeCell ref="V9:V103"/>
  </mergeCells>
  <hyperlinks>
    <hyperlink ref="Q9" r:id="rId1"/>
    <hyperlink ref="R9" r:id="rId2" display="https://yandex.ru/maps/?um=constructor%3A8ccaac522fda461892e3d706c77951522a00c9a310b8a443f93a65be72880e1f&amp;source=constructorLink"/>
    <hyperlink ref="R41" r:id="rId3" display="https://yandex.ru/maps/?um=constructor%3A53dc004c421f7f120862acbded32879f36c2a5f928c1743e3adbb96bb3647e87&amp;source=constructorLink"/>
    <hyperlink ref="R87" r:id="rId4" display="https://yandex.ru/maps/?um=constructor%3A7f6775adcd89977ffbc9a9426e956232b6a0c45dad5e12803420057a304618be&amp;source=constructorLink"/>
    <hyperlink ref="R104" r:id="rId5" display="https://yandex.ru/maps/?um=constructor%3Ae6f3c19fc9de71be99b7607c395303b44e19aaa00a2de5489903696031e83c47&amp;source=constructorLink"/>
    <hyperlink ref="R113" r:id="rId6" display="https://yandex.ru/maps/?um=constructor%3A4790e9c55734d7fd373ff1a40fa730f5d6191004e2f61ee791f1698d5e8f6d9b&amp;source=constructorLink"/>
    <hyperlink ref="R121" r:id="rId7" display="https://yandex.ru/maps/?um=constructor%3Acd9de83dad429d509eb4d1f72544fe1adbcf9d7208f11fccfbf1053f0fe64bef&amp;source=constructorLink"/>
    <hyperlink ref="R125" r:id="rId8" display="https://yandex.ru/maps/?um=constructor%3Abc015522091128689b4804c124ec3bac2f45c4465b1e0e97001d000000a1ba3b&amp;source=constructorLink"/>
    <hyperlink ref="R135" r:id="rId9" display="https://yandex.ru/maps/?um=constructor%3A6d2c0f94730b02d3ec6b0e24e1d1542a40d81605e1b72d50e42c11e1b7082f84&amp;source=constructorLink"/>
    <hyperlink ref="R141" r:id="rId10" display="https://yandex.ru/maps/?um=constructor%3A790a44e92a7616d70f190f94cc403945f8c36b34f69fd4bd14ac609b819fd126&amp;source=constructorLink"/>
    <hyperlink ref="R151" r:id="rId11" display="https://yandex.ru/maps/?um=constructor%3A0901d651bca0b9e2259de614b56ae080bdc6cec4297d415c6bcc3aa9c7b82739&amp;source=constructorLink"/>
    <hyperlink ref="R154" r:id="rId12" display="https://yandex.ru/maps/?um=constructor%3Aca40ebbbff7299b6f4ede404ff26d55c2dba20e7158b2a1cd8d3f25765b7b427&amp;source=constructorLink"/>
    <hyperlink ref="R156" r:id="rId13" display="https://yandex.ru/maps/?um=constructor%3A9041f1f574a638328d59217f0d01976e7ae7ec9b52cfa62dba32c1f6491ba38d&amp;source=constructorLink"/>
    <hyperlink ref="R158" r:id="rId14" display="https://yandex.ru/maps/?um=constructor%3A61ed6b0d6ed972f40dfabf823e201b06158e7d8f73ce8843fd7a1f594df961ed&amp;source=constructorLink"/>
    <hyperlink ref="R160" r:id="rId15" display="https://yandex.ru/maps/?um=constructor%3A3bec2c3279d15fe141a54f4a57eb65d3d6950e094432c987b0ec69099af8161e&amp;source=constructorLink"/>
    <hyperlink ref="R162" r:id="rId16" display="https://yandex.ru/maps/?um=constructor%3A9e9314821b55f02ea838bafe6349a6142ec63b6eb1f79b4c4ecfa4f96a7b4861&amp;source=constructorLink"/>
    <hyperlink ref="R165" r:id="rId17" display="https://yandex.ru/maps/?um=constructor%3Abb66affca4a585b8386fd42ed40bb3936c4de871cba5ecd3576e2adb8549c55f&amp;source=constructorLink"/>
    <hyperlink ref="R171" r:id="rId18" display="https://yandex.ru/maps/?um=constructor%3A62bbe5c3cf167aa0e021572bca6ae1886c5f5e44c86e2fc1806234f9cea878c3&amp;source=constructorLink"/>
    <hyperlink ref="R174" r:id="rId19" display="https://yandex.ru/maps/?um=constructor%3A0c4ec8e34420b292a28aa011073f2ef366a6799b1b2e69b53842ceb53447cb2d&amp;source=constructorLink"/>
    <hyperlink ref="R177" r:id="rId20" display="https://yandex.ru/maps/?um=constructor%3A0c4ec8e34420b292a28aa011073f2ef366a6799b1b2e69b53842ceb53447cb2d&amp;source=constructorLink"/>
    <hyperlink ref="R189" r:id="rId21" display="https://yandex.ru/maps/?um=constructor%3Ab6f6c5f4ce10fd5d317b73bdad232df4b1e3b57f772fe0f24d57590b896bb206&amp;source=constructorLink"/>
    <hyperlink ref="R207" r:id="rId22" display="https://yandex.ru/maps/?um=constructor%3Ab6f6c5f4ce10fd5d317b73bdad232df4b1e3b57f772fe0f24d57590b896bb206&amp;source=constructorLink"/>
    <hyperlink ref="R212" r:id="rId23" display="https://yandex.ru/maps/?um=constructor%3Ab6f6c5f4ce10fd5d317b73bdad232df4b1e3b57f772fe0f24d57590b896bb206&amp;source=constructorLink"/>
    <hyperlink ref="R214" r:id="rId24" display="https://yandex.ru/maps/?um=constructor%3Aeebe2a4c592d1cd513ad9ff807b8dfebaa054e9d0511a40b6347b8844f58c6f1&amp;source=constructorLink"/>
    <hyperlink ref="R219" r:id="rId25" display="https://yandex.ru/maps/?um=constructor%3Aeebe2a4c592d1cd513ad9ff807b8dfebaa054e9d0511a40b6347b8844f58c6f1&amp;source=constructorLink"/>
    <hyperlink ref="R231" r:id="rId26" display="https://yandex.ru/maps/?um=constructor%3Aeebe2a4c592d1cd513ad9ff807b8dfebaa054e9d0511a40b6347b8844f58c6f1&amp;source=constructorLink"/>
    <hyperlink ref="R244" r:id="rId27" display="https://yandex.ru/maps/?um=constructor%3A74fe202d9e1183f4e5235ec177ca5560951ec7cea4c981a3951e5cf0259b5a3c&amp;source=constructorLink"/>
    <hyperlink ref="R261" r:id="rId28" display="https://yandex.ru/maps/?um=constructor%3A880292b42054a4d60141ff4845fad6019795d944e0b77ecf4cebc73a04e8a75d&amp;source=constructorLink"/>
    <hyperlink ref="R269" r:id="rId29" display="https://yandex.ru/maps/?um=constructor%3A880292b42054a4d60141ff4845fad6019795d944e0b77ecf4cebc73a04e8a75d&amp;source=constructorLink"/>
    <hyperlink ref="R9:R40" r:id="rId30" display="Межпоселок"/>
    <hyperlink ref="R41:R86" r:id="rId31" display="с. Уинское"/>
    <hyperlink ref="R87:R103" r:id="rId32" display="Уинское ТУ"/>
    <hyperlink ref="R104:R112" r:id="rId33" display="с. Аспа"/>
    <hyperlink ref="R113:R120" r:id="rId34" display="п. Аспинский"/>
    <hyperlink ref="R121:R124" r:id="rId35" display="д. М.Аспа"/>
    <hyperlink ref="R125:R134" r:id="rId36" display="д. Красногорка"/>
    <hyperlink ref="R135:R140" r:id="rId37" display="д. Сосновка"/>
    <hyperlink ref="R141:R150" r:id="rId38" display="д. Ломь"/>
    <hyperlink ref="R151:R153" r:id="rId39" display="д. Курмакаш"/>
    <hyperlink ref="R154:R155" r:id="rId40" display="д. Б.Ась"/>
    <hyperlink ref="R156:R157" r:id="rId41" display="д. Мезево"/>
    <hyperlink ref="R158:R159" r:id="rId42" display="д. В.Тулва"/>
    <hyperlink ref="R160:R161" r:id="rId43" display="д. Митрохи"/>
    <hyperlink ref="R162:R164" r:id="rId44" display="п. Первомайский"/>
    <hyperlink ref="R165:R170" r:id="rId45" display="с. Н.Сып"/>
    <hyperlink ref="R171:R173" r:id="rId46" display="Н.Сыповское ТУ"/>
    <hyperlink ref="R174:R176" r:id="rId47" display="д. С.Сып"/>
    <hyperlink ref="R177:R188" r:id="rId48" display="с. В.Сып"/>
    <hyperlink ref="R189:R206" r:id="rId49" display="с. Суда и д. Луговая"/>
    <hyperlink ref="R207:R211" r:id="rId50" display="с. Усановка"/>
    <hyperlink ref="R212:R213" r:id="rId51" display="д. Михайловка"/>
    <hyperlink ref="R214:R218" r:id="rId52" display="с. Воскресенское"/>
    <hyperlink ref="R219:R230" r:id="rId53" display="д. Иштеряки"/>
    <hyperlink ref="R231:R243" r:id="rId54" display="с. Барсаи"/>
    <hyperlink ref="R244:R260" r:id="rId55" display="с. Чайка"/>
    <hyperlink ref="R261:R268" r:id="rId56" display="д. Усть-Телес"/>
    <hyperlink ref="R269:R273" r:id="rId57" display="д. Телес"/>
  </hyperlinks>
  <pageMargins left="0.7" right="0.7" top="0.75" bottom="0.75" header="0.3" footer="0.3"/>
  <pageSetup paperSize="9" scale="70" fitToHeight="0" orientation="landscape" r:id="rId5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ПЕРЕЧЕНЬ</vt:lpstr>
      <vt:lpstr>ПЕРЕЧЕНЬ!Print_Area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Матынова Маруза Мирзаевна</cp:lastModifiedBy>
  <cp:lastPrinted>2025-03-04T09:55:20Z</cp:lastPrinted>
  <dcterms:created xsi:type="dcterms:W3CDTF">2024-08-16T10:02:36Z</dcterms:created>
  <dcterms:modified xsi:type="dcterms:W3CDTF">2025-05-15T09:16:09Z</dcterms:modified>
</cp:coreProperties>
</file>