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ob_o\MOIDOC\Бородина\Мои документы\ДЛЯ РАЗМЕЩЕНИЯ НА САЙТЕ И ОБН\ПОСТАНОВЛЕНИЯ 2025\Август\"/>
    </mc:Choice>
  </mc:AlternateContent>
  <bookViews>
    <workbookView xWindow="-120" yWindow="-120" windowWidth="29040" windowHeight="15840" activeTab="1"/>
  </bookViews>
  <sheets>
    <sheet name="Подвоз" sheetId="1" r:id="rId1"/>
    <sheet name="Прочий подвоз" sheetId="2" r:id="rId2"/>
  </sheets>
  <definedNames>
    <definedName name="_xlnm.Print_Area" localSheetId="0">Подвоз!$A$1:$H$114</definedName>
    <definedName name="_xlnm.Print_Area" localSheetId="1">'Прочий подвоз'!$A$1:$H$34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H14" i="1"/>
  <c r="I50" i="1" l="1"/>
  <c r="H21" i="1" l="1"/>
  <c r="H22" i="1"/>
  <c r="I51" i="1" l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H62" i="1"/>
  <c r="H63" i="1"/>
  <c r="H55" i="1"/>
  <c r="H54" i="1"/>
  <c r="H79" i="1" l="1"/>
  <c r="H78" i="1"/>
  <c r="H99" i="1" l="1"/>
  <c r="H98" i="1"/>
  <c r="H97" i="1"/>
  <c r="H95" i="1"/>
  <c r="H93" i="1"/>
  <c r="H89" i="1"/>
  <c r="H87" i="1"/>
  <c r="H85" i="1"/>
  <c r="H83" i="1"/>
  <c r="H81" i="1"/>
  <c r="H77" i="1"/>
  <c r="H75" i="1"/>
  <c r="H24" i="1" l="1"/>
  <c r="H23" i="1"/>
  <c r="J27" i="2" l="1"/>
  <c r="J26" i="2"/>
  <c r="J28" i="2" s="1"/>
  <c r="H31" i="2" l="1"/>
  <c r="H30" i="2"/>
  <c r="H111" i="1"/>
  <c r="H110" i="1"/>
  <c r="H109" i="1"/>
  <c r="H108" i="1"/>
  <c r="H107" i="1"/>
  <c r="H106" i="1"/>
  <c r="H105" i="1"/>
  <c r="H104" i="1"/>
  <c r="H103" i="1"/>
  <c r="H102" i="1"/>
  <c r="H101" i="1"/>
  <c r="H100" i="1"/>
  <c r="H96" i="1"/>
  <c r="H94" i="1"/>
  <c r="H92" i="1"/>
  <c r="H91" i="1"/>
  <c r="H90" i="1"/>
  <c r="H88" i="1"/>
  <c r="H86" i="1"/>
  <c r="H84" i="1"/>
  <c r="H82" i="1"/>
  <c r="H80" i="1"/>
  <c r="H76" i="1"/>
  <c r="H74" i="1"/>
  <c r="H112" i="1" l="1"/>
  <c r="H32" i="2"/>
  <c r="J112" i="1" l="1"/>
  <c r="H27" i="2"/>
  <c r="H26" i="2"/>
  <c r="H25" i="2"/>
  <c r="H24" i="2"/>
  <c r="H58" i="1"/>
  <c r="H59" i="1"/>
  <c r="H60" i="1"/>
  <c r="H61" i="1"/>
  <c r="H64" i="1"/>
  <c r="H65" i="1"/>
  <c r="H71" i="1"/>
  <c r="H70" i="1"/>
  <c r="H69" i="1"/>
  <c r="H68" i="1"/>
  <c r="H67" i="1"/>
  <c r="H66" i="1"/>
  <c r="H57" i="1"/>
  <c r="H56" i="1"/>
  <c r="H53" i="1"/>
  <c r="H52" i="1"/>
  <c r="H51" i="1"/>
  <c r="H50" i="1"/>
  <c r="H21" i="2"/>
  <c r="H20" i="2"/>
  <c r="H19" i="2"/>
  <c r="H18" i="2"/>
  <c r="K112" i="1" l="1"/>
  <c r="L112" i="1"/>
  <c r="H22" i="2"/>
  <c r="H28" i="2"/>
  <c r="H72" i="1"/>
  <c r="K72" i="1" s="1"/>
  <c r="J72" i="1" l="1"/>
  <c r="L72" i="1"/>
  <c r="H47" i="1"/>
  <c r="H46" i="1"/>
  <c r="H45" i="1"/>
  <c r="H44" i="1"/>
  <c r="H43" i="1"/>
  <c r="H42" i="1"/>
  <c r="H41" i="1"/>
  <c r="H38" i="1"/>
  <c r="H37" i="1"/>
  <c r="H36" i="1"/>
  <c r="H35" i="1"/>
  <c r="H34" i="1"/>
  <c r="H15" i="2"/>
  <c r="H14" i="2"/>
  <c r="H11" i="2"/>
  <c r="H10" i="2"/>
  <c r="H30" i="1"/>
  <c r="H29" i="1"/>
  <c r="H28" i="1"/>
  <c r="H27" i="1"/>
  <c r="H26" i="1"/>
  <c r="H25" i="1"/>
  <c r="H20" i="1"/>
  <c r="H19" i="1"/>
  <c r="H16" i="2" l="1"/>
  <c r="H12" i="2"/>
  <c r="H31" i="1"/>
  <c r="K31" i="1" s="1"/>
  <c r="H48" i="1"/>
  <c r="H39" i="1"/>
  <c r="K48" i="1" l="1"/>
  <c r="J48" i="1" s="1"/>
  <c r="J31" i="1"/>
  <c r="L31" i="1"/>
  <c r="H10" i="1"/>
  <c r="H11" i="1"/>
  <c r="H12" i="1"/>
  <c r="H13" i="1"/>
  <c r="L48" i="1" l="1"/>
  <c r="H16" i="1"/>
  <c r="H6" i="2" l="1"/>
  <c r="H5" i="2"/>
  <c r="H7" i="2" l="1"/>
  <c r="H34" i="2" s="1"/>
  <c r="H17" i="1"/>
  <c r="K17" i="1" l="1"/>
  <c r="H114" i="1"/>
  <c r="H116" i="1"/>
  <c r="J17" i="1"/>
  <c r="L17" i="1"/>
</calcChain>
</file>

<file path=xl/sharedStrings.xml><?xml version="1.0" encoding="utf-8"?>
<sst xmlns="http://schemas.openxmlformats.org/spreadsheetml/2006/main" count="265" uniqueCount="95">
  <si>
    <t>наименование маршрута</t>
  </si>
  <si>
    <t>вид ТС</t>
  </si>
  <si>
    <t>расстояние</t>
  </si>
  <si>
    <t>количество рейсов</t>
  </si>
  <si>
    <t>норма расхода топлива</t>
  </si>
  <si>
    <t>цена за 1 литр ГСМ</t>
  </si>
  <si>
    <t>количество дней</t>
  </si>
  <si>
    <t>стоимость</t>
  </si>
  <si>
    <t>прогрев</t>
  </si>
  <si>
    <t>итого</t>
  </si>
  <si>
    <t>Расчеты по данным МКОУ "Нижне - Сыповская ООШ"</t>
  </si>
  <si>
    <t>к постановлению администрации</t>
  </si>
  <si>
    <t>Уинского муниципального района</t>
  </si>
  <si>
    <t>от                       №</t>
  </si>
  <si>
    <t>от                        №</t>
  </si>
  <si>
    <t>Приложение 2</t>
  </si>
  <si>
    <t>Нижний Сып - Уинское - Нижний Сып (заправка 2 раз в неделю)</t>
  </si>
  <si>
    <t>Мерроприятия(соревнования,олимпиады,совещания,мероприятия)</t>
  </si>
  <si>
    <t>Нижний Сып -Чесноковка( Малое Рогожниково) - Нижний Сып</t>
  </si>
  <si>
    <t>ГАЗ 322121Е445ХО</t>
  </si>
  <si>
    <t>Расчеты по данным МКОУ "Нижне-Сыповская ООШ"</t>
  </si>
  <si>
    <t>Расчеты по данным МБОУ "Судинская СОШ"</t>
  </si>
  <si>
    <t>Суда-Усановка-Суда</t>
  </si>
  <si>
    <t>ГАЗ 322121 Е446ХО</t>
  </si>
  <si>
    <t>ПАЗ 320570-02 Н152ХМ</t>
  </si>
  <si>
    <t>Суда-Уинское-Суда заправка 2 раза в неделю</t>
  </si>
  <si>
    <t>Суда-Уинское-Суда заправка 1 раз в неделю</t>
  </si>
  <si>
    <t xml:space="preserve">прогрев двигателя </t>
  </si>
  <si>
    <t>Суда-Уинское-Суда (экзамены)</t>
  </si>
  <si>
    <t>ПАЗ 320570-02</t>
  </si>
  <si>
    <t>Суда-Уинское школа-Суда (соревнования совещания РМО)</t>
  </si>
  <si>
    <t>Расчеты по данным МБОУ "Ломовская  СОШ"</t>
  </si>
  <si>
    <t>Ломь - Уинское(экзамены)</t>
  </si>
  <si>
    <t>ЛУИДОР №6 2250</t>
  </si>
  <si>
    <t>Ломь-Митрохи-Курмакаш-Ломь</t>
  </si>
  <si>
    <t>ЛУИДОР №6 2250 Н952МВ</t>
  </si>
  <si>
    <t>Ломь - Уинское - Ломь (заправка 2 раза в мес)</t>
  </si>
  <si>
    <t>Расчеты по данным МБОУ "Аспинская СОШ"</t>
  </si>
  <si>
    <t>Аспа-д. Красногорка-М.Аспа-с. Аспа</t>
  </si>
  <si>
    <t>ПАЗ 320570-02 Н021ХМ</t>
  </si>
  <si>
    <t>Аспа-Большой Ась-Аспа</t>
  </si>
  <si>
    <t>Аспа-Уинск-Аспа (заправка 1р/неделю)</t>
  </si>
  <si>
    <t>прогрев на подвозе</t>
  </si>
  <si>
    <t>Нива</t>
  </si>
  <si>
    <t>Аспа-Уинское-Аспа(экзамены)</t>
  </si>
  <si>
    <t>Аспа-Уинское-Аспа (совещания соревнования олимпиады)</t>
  </si>
  <si>
    <t>Аспа -Уинское-Аспа (экзамены)</t>
  </si>
  <si>
    <t>Аспа -Уинское-Аспа (совещания,соревнования)</t>
  </si>
  <si>
    <t>Расчеты по данным  МКОУ "Чайкинская СОШ" им. Сигабатуллина Л.С.</t>
  </si>
  <si>
    <t>ЛУИДОР 225 N6 Н934ВР</t>
  </si>
  <si>
    <t>Чайка - Мерикай - Чайка</t>
  </si>
  <si>
    <t>ПАЗ 320570-02 Н206СР</t>
  </si>
  <si>
    <t>Чайка-Уинск-Чайка (заправка 1,5 р/неделю)</t>
  </si>
  <si>
    <t>Расчеты по данным  МКОУ "Чайкинская СОШ"</t>
  </si>
  <si>
    <t>Чайка-Уинское-Чайка (экзамены)</t>
  </si>
  <si>
    <t>ЛУИДОР 225 N6</t>
  </si>
  <si>
    <t>Чайка-Уинское-Чайка (совещания, соревнования РМО)</t>
  </si>
  <si>
    <t>Расчеты по данным МБОУ "Уинская СОШ"</t>
  </si>
  <si>
    <t>ПАЗ 32053-70 Н475АЕ</t>
  </si>
  <si>
    <t>Гараж-заправка (3 р в неделю)</t>
  </si>
  <si>
    <t>ГАЗ - 322121 Н005ВТ</t>
  </si>
  <si>
    <t xml:space="preserve">Прогрев двигателя </t>
  </si>
  <si>
    <t>ГАЗ 322121 Н005ВТ</t>
  </si>
  <si>
    <t>ГАЗ-322121  (11п.м.)</t>
  </si>
  <si>
    <t>Мерроприятия(соревнования,олимпиады,мерроприятия)</t>
  </si>
  <si>
    <t>ГАЗ-NEXT О 209 АО</t>
  </si>
  <si>
    <t>Чайка - Мерекай - Чайка</t>
  </si>
  <si>
    <t>ПАЗ 32053-70 (22п.м.)</t>
  </si>
  <si>
    <t>Уинское (школа)- Мечеть-Уинское (школа)</t>
  </si>
  <si>
    <t>Уинское (школа)- (Стадион)-Уинское(школа)</t>
  </si>
  <si>
    <t>Уинское (школа)-Кочешовка-Ветстанция-Уинское (школа)</t>
  </si>
  <si>
    <t>Уинское(школа)-Ветстанция-Уинское(школа)</t>
  </si>
  <si>
    <t xml:space="preserve">Уинское(гараж)-Юникс-Уинское  (школа) </t>
  </si>
  <si>
    <t>Уинское(школа)-Юникс-Уинское(школа)</t>
  </si>
  <si>
    <t>Уинское(школа)-ул. Гагарина-Уинское (школа)</t>
  </si>
  <si>
    <t>Уинское(школа)-площадь администрации-Уинское (школа)</t>
  </si>
  <si>
    <t>Аспа-д. Красногорка-М.Аспа- Аспа</t>
  </si>
  <si>
    <t>Нижний Сып - Чесноковка (Малое Рогожниково) -Нижний Сып</t>
  </si>
  <si>
    <t>Расчеты по данным СП МБОУ "Ломовская СОШ"</t>
  </si>
  <si>
    <t xml:space="preserve">ЛУИДОР 225 N6 Н934ВР  </t>
  </si>
  <si>
    <t xml:space="preserve">ПАЗ 32053-70 Н475АЕ  </t>
  </si>
  <si>
    <t>Экономическое обоснование  использования транспортных средств при осуществлении перевозок на  2025-2026 уч.год</t>
  </si>
  <si>
    <t>Уинское(гараж)-В.Сып-Н.Сып-Малое Рогожниковое-Чесноковка-Уинское(школа)</t>
  </si>
  <si>
    <t>Уинское(гараж)-Аспа-Уинское(школа)</t>
  </si>
  <si>
    <t>ПАЗ 320570-02 Н161ХМ</t>
  </si>
  <si>
    <t>Экономическое обоснование  использования транспортных средств при осуществлении перевозок (прочее) на  2025-2026 уч.год</t>
  </si>
  <si>
    <t>Чайка-Телес-Чайка</t>
  </si>
  <si>
    <t>Чайка-Усть Телес-Чайка</t>
  </si>
  <si>
    <t>Чайка-Усть Телес-Телес-Чайка</t>
  </si>
  <si>
    <t>Уинское (гараж)-Суда-Чайка-Салаваты-Ветстанция-Уинское (школа)</t>
  </si>
  <si>
    <t>Н-Сып - В-Сып - Уинское (экзамены)-В-Сып - Н-Сып</t>
  </si>
  <si>
    <t>ИТОГО:</t>
  </si>
  <si>
    <t>Нижний Сып-Верхний Сып-Нижний Сып</t>
  </si>
  <si>
    <t>Суда-Воскресенское-Барсаи-Суда</t>
  </si>
  <si>
    <t>Суда-Иштеряки-Воскресенское-Суда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</si>
</sst>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yr"/>
      <charset val="204"/>
    </font>
    <font>
      <sz val="14"/>
      <color indexed="8"/>
      <name val="Times New Roman"/>
      <family val="1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Arial Cyr"/>
      <charset val="204"/>
    </font>
    <font>
      <b/>
      <sz val="12"/>
      <name val="Arial Cyr"/>
      <charset val="204"/>
    </font>
    <font>
      <b/>
      <sz val="10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0" xfId="0" applyFont="1" applyFill="1"/>
    <xf numFmtId="2" fontId="8" fillId="0" borderId="1" xfId="0" applyNumberFormat="1" applyFont="1" applyFill="1" applyBorder="1"/>
    <xf numFmtId="0" fontId="3" fillId="2" borderId="1" xfId="0" applyFont="1" applyFill="1" applyBorder="1"/>
    <xf numFmtId="0" fontId="10" fillId="0" borderId="1" xfId="0" applyFont="1" applyFill="1" applyBorder="1"/>
    <xf numFmtId="0" fontId="11" fillId="0" borderId="0" xfId="0" applyFont="1" applyFill="1"/>
    <xf numFmtId="2" fontId="10" fillId="0" borderId="1" xfId="0" applyNumberFormat="1" applyFont="1" applyFill="1" applyBorder="1"/>
    <xf numFmtId="0" fontId="8" fillId="0" borderId="1" xfId="0" applyFont="1" applyFill="1" applyBorder="1"/>
    <xf numFmtId="2" fontId="5" fillId="2" borderId="0" xfId="0" applyNumberFormat="1" applyFont="1" applyFill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6" fillId="4" borderId="0" xfId="0" applyFont="1" applyFill="1"/>
    <xf numFmtId="0" fontId="6" fillId="5" borderId="0" xfId="0" applyFont="1" applyFill="1"/>
    <xf numFmtId="2" fontId="3" fillId="2" borderId="1" xfId="0" applyNumberFormat="1" applyFont="1" applyFill="1" applyBorder="1"/>
    <xf numFmtId="0" fontId="3" fillId="2" borderId="1" xfId="0" applyFont="1" applyFill="1" applyBorder="1" applyAlignment="1">
      <alignment horizontal="left" wrapText="1"/>
    </xf>
    <xf numFmtId="2" fontId="7" fillId="2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2" fontId="3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7" fillId="2" borderId="0" xfId="0" applyFont="1" applyFill="1" applyAlignment="1"/>
    <xf numFmtId="0" fontId="0" fillId="2" borderId="0" xfId="0" applyFill="1" applyAlignment="1"/>
    <xf numFmtId="0" fontId="7" fillId="2" borderId="0" xfId="0" applyFont="1" applyFill="1"/>
    <xf numFmtId="0" fontId="1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0" fontId="5" fillId="2" borderId="0" xfId="0" applyFont="1" applyFill="1"/>
    <xf numFmtId="2" fontId="8" fillId="2" borderId="0" xfId="0" applyNumberFormat="1" applyFont="1" applyFill="1"/>
    <xf numFmtId="2" fontId="0" fillId="2" borderId="0" xfId="0" applyNumberFormat="1" applyFill="1"/>
    <xf numFmtId="9" fontId="0" fillId="2" borderId="0" xfId="0" applyNumberFormat="1" applyFill="1"/>
    <xf numFmtId="0" fontId="0" fillId="2" borderId="0" xfId="0" applyFill="1" applyBorder="1"/>
    <xf numFmtId="0" fontId="15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0" xfId="0" applyFont="1" applyFill="1" applyBorder="1"/>
    <xf numFmtId="2" fontId="3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/>
    <xf numFmtId="0" fontId="10" fillId="2" borderId="1" xfId="0" applyFont="1" applyFill="1" applyBorder="1"/>
    <xf numFmtId="2" fontId="10" fillId="2" borderId="2" xfId="0" applyNumberFormat="1" applyFont="1" applyFill="1" applyBorder="1"/>
    <xf numFmtId="2" fontId="10" fillId="2" borderId="0" xfId="0" applyNumberFormat="1" applyFont="1" applyFill="1" applyBorder="1"/>
    <xf numFmtId="10" fontId="10" fillId="2" borderId="0" xfId="0" applyNumberFormat="1" applyFont="1" applyFill="1" applyBorder="1"/>
    <xf numFmtId="10" fontId="5" fillId="2" borderId="0" xfId="0" applyNumberFormat="1" applyFont="1" applyFill="1"/>
    <xf numFmtId="2" fontId="10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3" fillId="2" borderId="9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10" fontId="0" fillId="2" borderId="0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14" fillId="2" borderId="8" xfId="0" applyFont="1" applyFill="1" applyBorder="1" applyAlignment="1">
      <alignment horizontal="justify" wrapText="1"/>
    </xf>
    <xf numFmtId="4" fontId="3" fillId="2" borderId="2" xfId="0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justify" wrapText="1"/>
    </xf>
    <xf numFmtId="0" fontId="14" fillId="2" borderId="0" xfId="0" applyFont="1" applyFill="1"/>
    <xf numFmtId="0" fontId="13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/>
    <xf numFmtId="4" fontId="10" fillId="2" borderId="4" xfId="0" applyNumberFormat="1" applyFont="1" applyFill="1" applyBorder="1"/>
    <xf numFmtId="0" fontId="16" fillId="2" borderId="0" xfId="0" applyFont="1" applyFill="1" applyAlignment="1">
      <alignment wrapText="1"/>
    </xf>
    <xf numFmtId="4" fontId="9" fillId="2" borderId="0" xfId="0" applyNumberFormat="1" applyFont="1" applyFill="1"/>
    <xf numFmtId="10" fontId="9" fillId="2" borderId="0" xfId="0" applyNumberFormat="1" applyFont="1" applyFill="1"/>
    <xf numFmtId="0" fontId="17" fillId="2" borderId="0" xfId="0" applyFont="1" applyFill="1"/>
    <xf numFmtId="3" fontId="18" fillId="2" borderId="0" xfId="0" applyNumberFormat="1" applyFont="1" applyFill="1"/>
    <xf numFmtId="0" fontId="17" fillId="0" borderId="0" xfId="0" applyFont="1" applyFill="1"/>
    <xf numFmtId="3" fontId="18" fillId="0" borderId="0" xfId="0" applyNumberFormat="1" applyFont="1" applyFill="1"/>
    <xf numFmtId="0" fontId="1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4" fontId="10" fillId="2" borderId="0" xfId="0" applyNumberFormat="1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view="pageBreakPreview" topLeftCell="A7" zoomScaleNormal="100" zoomScaleSheetLayoutView="100" workbookViewId="0">
      <pane ySplit="2" topLeftCell="A110" activePane="bottomLeft" state="frozen"/>
      <selection activeCell="A7" sqref="A7"/>
      <selection pane="bottomLeft" activeCell="H116" sqref="H116"/>
    </sheetView>
  </sheetViews>
  <sheetFormatPr defaultColWidth="9.140625" defaultRowHeight="12.75" x14ac:dyDescent="0.2"/>
  <cols>
    <col min="1" max="1" width="67.28515625" style="25" customWidth="1"/>
    <col min="2" max="2" width="29.7109375" style="25" customWidth="1"/>
    <col min="3" max="3" width="17" style="25" customWidth="1"/>
    <col min="4" max="4" width="16.42578125" style="25" customWidth="1"/>
    <col min="5" max="5" width="11.85546875" style="25" customWidth="1"/>
    <col min="6" max="6" width="17.85546875" style="25" customWidth="1"/>
    <col min="7" max="7" width="16.5703125" style="25" customWidth="1"/>
    <col min="8" max="8" width="16.42578125" style="25" customWidth="1"/>
    <col min="9" max="9" width="11.42578125" style="25" bestFit="1" customWidth="1"/>
    <col min="10" max="10" width="12.85546875" style="25" customWidth="1"/>
    <col min="11" max="11" width="9.7109375" style="25" bestFit="1" customWidth="1"/>
    <col min="12" max="12" width="10.85546875" style="25" customWidth="1"/>
    <col min="13" max="16384" width="9.140625" style="25"/>
  </cols>
  <sheetData>
    <row r="1" spans="1:21" ht="15.75" x14ac:dyDescent="0.25">
      <c r="F1" s="26" t="s">
        <v>15</v>
      </c>
      <c r="G1" s="27"/>
    </row>
    <row r="2" spans="1:21" ht="15.75" x14ac:dyDescent="0.25">
      <c r="F2" s="28" t="s">
        <v>11</v>
      </c>
      <c r="U2" s="28" t="s">
        <v>11</v>
      </c>
    </row>
    <row r="3" spans="1:21" ht="15.75" x14ac:dyDescent="0.25">
      <c r="F3" s="28" t="s">
        <v>12</v>
      </c>
      <c r="U3" s="28" t="s">
        <v>12</v>
      </c>
    </row>
    <row r="4" spans="1:21" ht="15.75" x14ac:dyDescent="0.25">
      <c r="F4" s="28" t="s">
        <v>14</v>
      </c>
      <c r="U4" s="28" t="s">
        <v>13</v>
      </c>
    </row>
    <row r="7" spans="1:21" ht="18.75" x14ac:dyDescent="0.3">
      <c r="A7" s="87" t="s">
        <v>81</v>
      </c>
      <c r="B7" s="87"/>
      <c r="C7" s="87"/>
      <c r="D7" s="87"/>
      <c r="E7" s="87"/>
      <c r="F7" s="87"/>
      <c r="G7" s="87"/>
      <c r="H7" s="87"/>
    </row>
    <row r="8" spans="1:21" ht="56.25" x14ac:dyDescent="0.3">
      <c r="A8" s="29" t="s">
        <v>0</v>
      </c>
      <c r="B8" s="29" t="s">
        <v>1</v>
      </c>
      <c r="C8" s="29" t="s">
        <v>2</v>
      </c>
      <c r="D8" s="29" t="s">
        <v>3</v>
      </c>
      <c r="E8" s="29" t="s">
        <v>4</v>
      </c>
      <c r="F8" s="29" t="s">
        <v>5</v>
      </c>
      <c r="G8" s="29" t="s">
        <v>6</v>
      </c>
      <c r="H8" s="29" t="s">
        <v>7</v>
      </c>
    </row>
    <row r="9" spans="1:21" ht="18.75" x14ac:dyDescent="0.3">
      <c r="A9" s="84" t="s">
        <v>10</v>
      </c>
      <c r="B9" s="85"/>
      <c r="C9" s="85"/>
      <c r="D9" s="85"/>
      <c r="E9" s="85"/>
      <c r="F9" s="85"/>
      <c r="G9" s="85"/>
      <c r="H9" s="86"/>
    </row>
    <row r="10" spans="1:21" ht="15.75" x14ac:dyDescent="0.25">
      <c r="A10" s="30" t="s">
        <v>77</v>
      </c>
      <c r="B10" s="31" t="s">
        <v>19</v>
      </c>
      <c r="C10" s="8">
        <v>8</v>
      </c>
      <c r="D10" s="8">
        <v>3</v>
      </c>
      <c r="E10" s="8">
        <v>0.19689999999999999</v>
      </c>
      <c r="F10" s="8">
        <v>62.47</v>
      </c>
      <c r="G10" s="8">
        <v>100</v>
      </c>
      <c r="H10" s="19">
        <f t="shared" ref="H10:H16" si="0">C10*D10*E10*F10*G10</f>
        <v>29520.823200000003</v>
      </c>
    </row>
    <row r="11" spans="1:21" ht="15.75" x14ac:dyDescent="0.25">
      <c r="A11" s="15" t="s">
        <v>18</v>
      </c>
      <c r="B11" s="5" t="s">
        <v>19</v>
      </c>
      <c r="C11" s="8">
        <v>8</v>
      </c>
      <c r="D11" s="8">
        <v>3</v>
      </c>
      <c r="E11" s="8">
        <v>0.17899999999999999</v>
      </c>
      <c r="F11" s="8">
        <v>62.47</v>
      </c>
      <c r="G11" s="8">
        <v>70</v>
      </c>
      <c r="H11" s="19">
        <f t="shared" si="0"/>
        <v>18785.978399999996</v>
      </c>
    </row>
    <row r="12" spans="1:21" ht="15.75" x14ac:dyDescent="0.25">
      <c r="A12" s="15" t="s">
        <v>16</v>
      </c>
      <c r="B12" s="5" t="s">
        <v>19</v>
      </c>
      <c r="C12" s="8">
        <v>26</v>
      </c>
      <c r="D12" s="8">
        <v>1</v>
      </c>
      <c r="E12" s="8">
        <v>0.17899999999999999</v>
      </c>
      <c r="F12" s="8">
        <v>62.47</v>
      </c>
      <c r="G12" s="8">
        <v>28</v>
      </c>
      <c r="H12" s="19">
        <f t="shared" si="0"/>
        <v>8140.5906399999985</v>
      </c>
    </row>
    <row r="13" spans="1:21" ht="15.75" x14ac:dyDescent="0.25">
      <c r="A13" s="15" t="s">
        <v>16</v>
      </c>
      <c r="B13" s="5" t="s">
        <v>19</v>
      </c>
      <c r="C13" s="8">
        <v>26</v>
      </c>
      <c r="D13" s="8">
        <v>1</v>
      </c>
      <c r="E13" s="8">
        <v>0.19689999999999999</v>
      </c>
      <c r="F13" s="8">
        <v>62.47</v>
      </c>
      <c r="G13" s="8">
        <v>52</v>
      </c>
      <c r="H13" s="19">
        <f t="shared" si="0"/>
        <v>16630.063736</v>
      </c>
    </row>
    <row r="14" spans="1:21" ht="15.75" hidden="1" x14ac:dyDescent="0.25">
      <c r="A14" s="15" t="s">
        <v>92</v>
      </c>
      <c r="B14" s="5" t="s">
        <v>19</v>
      </c>
      <c r="C14" s="8">
        <v>15</v>
      </c>
      <c r="D14" s="8">
        <v>2</v>
      </c>
      <c r="E14" s="8">
        <v>0.17899999999999999</v>
      </c>
      <c r="F14" s="8"/>
      <c r="G14" s="8">
        <v>41</v>
      </c>
      <c r="H14" s="19">
        <f t="shared" si="0"/>
        <v>0</v>
      </c>
    </row>
    <row r="15" spans="1:21" ht="15.75" hidden="1" x14ac:dyDescent="0.25">
      <c r="A15" s="15" t="s">
        <v>92</v>
      </c>
      <c r="B15" s="5" t="s">
        <v>19</v>
      </c>
      <c r="C15" s="8">
        <v>15</v>
      </c>
      <c r="D15" s="8">
        <v>2</v>
      </c>
      <c r="E15" s="8">
        <v>0.19689999999999999</v>
      </c>
      <c r="F15" s="8"/>
      <c r="G15" s="8">
        <v>42</v>
      </c>
      <c r="H15" s="19">
        <f t="shared" si="0"/>
        <v>0</v>
      </c>
    </row>
    <row r="16" spans="1:21" ht="15.75" x14ac:dyDescent="0.25">
      <c r="A16" s="15" t="s">
        <v>8</v>
      </c>
      <c r="B16" s="5" t="s">
        <v>19</v>
      </c>
      <c r="C16" s="8">
        <v>10</v>
      </c>
      <c r="D16" s="8">
        <v>1</v>
      </c>
      <c r="E16" s="8">
        <v>0.19689999999999999</v>
      </c>
      <c r="F16" s="8">
        <v>62.47</v>
      </c>
      <c r="G16" s="8">
        <v>100</v>
      </c>
      <c r="H16" s="19">
        <f t="shared" si="0"/>
        <v>12300.342999999999</v>
      </c>
    </row>
    <row r="17" spans="1:12" ht="27.75" customHeight="1" x14ac:dyDescent="0.25">
      <c r="A17" s="32" t="s">
        <v>9</v>
      </c>
      <c r="H17" s="33">
        <f>SUM(H10:H16)</f>
        <v>85377.798975999991</v>
      </c>
      <c r="I17" s="34">
        <v>133087</v>
      </c>
      <c r="J17" s="35">
        <f>K17/I17</f>
        <v>0.80317549494691431</v>
      </c>
      <c r="K17" s="34">
        <f>H17+'Прочий подвоз'!H7</f>
        <v>106892.21709599998</v>
      </c>
      <c r="L17" s="34">
        <f>I17-K17</f>
        <v>26194.782904000022</v>
      </c>
    </row>
    <row r="18" spans="1:12" ht="15.75" x14ac:dyDescent="0.25">
      <c r="A18" s="82" t="s">
        <v>21</v>
      </c>
      <c r="B18" s="83"/>
      <c r="C18" s="83"/>
      <c r="D18" s="83"/>
      <c r="E18" s="83"/>
      <c r="F18" s="83"/>
      <c r="G18" s="83"/>
      <c r="H18" s="83"/>
      <c r="I18" s="36"/>
      <c r="J18" s="36"/>
    </row>
    <row r="19" spans="1:12" ht="15.75" x14ac:dyDescent="0.25">
      <c r="A19" s="37" t="s">
        <v>22</v>
      </c>
      <c r="B19" s="31" t="s">
        <v>23</v>
      </c>
      <c r="C19" s="38">
        <v>18</v>
      </c>
      <c r="D19" s="38">
        <v>2</v>
      </c>
      <c r="E19" s="5">
        <v>0.17599999999999999</v>
      </c>
      <c r="F19" s="5">
        <v>62.47</v>
      </c>
      <c r="G19" s="39">
        <v>70</v>
      </c>
      <c r="H19" s="40">
        <f>C19*D19*E19*F19*G19</f>
        <v>27706.694399999997</v>
      </c>
      <c r="I19" s="36"/>
      <c r="J19" s="36"/>
    </row>
    <row r="20" spans="1:12" ht="15.75" x14ac:dyDescent="0.25">
      <c r="A20" s="37" t="s">
        <v>22</v>
      </c>
      <c r="B20" s="31" t="s">
        <v>23</v>
      </c>
      <c r="C20" s="38">
        <v>18</v>
      </c>
      <c r="D20" s="38">
        <v>2</v>
      </c>
      <c r="E20" s="5">
        <v>0.193</v>
      </c>
      <c r="F20" s="5">
        <v>62.47</v>
      </c>
      <c r="G20" s="5">
        <v>100</v>
      </c>
      <c r="H20" s="40">
        <f t="shared" ref="H20:H30" si="1">C20*D20*E20*F20*G20</f>
        <v>43404.156000000003</v>
      </c>
      <c r="I20" s="36"/>
      <c r="J20" s="36"/>
    </row>
    <row r="21" spans="1:12" ht="15.75" x14ac:dyDescent="0.25">
      <c r="A21" s="37" t="s">
        <v>93</v>
      </c>
      <c r="B21" s="41" t="s">
        <v>24</v>
      </c>
      <c r="C21" s="38">
        <v>35</v>
      </c>
      <c r="D21" s="38">
        <v>2</v>
      </c>
      <c r="E21" s="5">
        <v>0.32</v>
      </c>
      <c r="F21" s="5">
        <v>62.47</v>
      </c>
      <c r="G21" s="5">
        <v>70</v>
      </c>
      <c r="H21" s="40">
        <f t="shared" si="1"/>
        <v>97952.960000000021</v>
      </c>
      <c r="I21" s="36"/>
      <c r="J21" s="36"/>
    </row>
    <row r="22" spans="1:12" ht="15.75" x14ac:dyDescent="0.25">
      <c r="A22" s="37" t="s">
        <v>93</v>
      </c>
      <c r="B22" s="41" t="s">
        <v>24</v>
      </c>
      <c r="C22" s="38">
        <v>35</v>
      </c>
      <c r="D22" s="38">
        <v>2</v>
      </c>
      <c r="E22" s="5">
        <v>0.35199999999999998</v>
      </c>
      <c r="F22" s="5">
        <v>62.47</v>
      </c>
      <c r="G22" s="5">
        <v>100</v>
      </c>
      <c r="H22" s="40">
        <f t="shared" si="1"/>
        <v>153926.07999999999</v>
      </c>
      <c r="I22" s="36"/>
      <c r="J22" s="36"/>
    </row>
    <row r="23" spans="1:12" ht="15.75" x14ac:dyDescent="0.25">
      <c r="A23" s="43" t="s">
        <v>94</v>
      </c>
      <c r="B23" s="42" t="s">
        <v>24</v>
      </c>
      <c r="C23" s="38">
        <v>46</v>
      </c>
      <c r="D23" s="38">
        <v>2</v>
      </c>
      <c r="E23" s="5">
        <v>0.32</v>
      </c>
      <c r="F23" s="5">
        <v>62.47</v>
      </c>
      <c r="G23" s="5">
        <v>70</v>
      </c>
      <c r="H23" s="44">
        <f t="shared" si="1"/>
        <v>128738.17600000001</v>
      </c>
    </row>
    <row r="24" spans="1:12" ht="15.75" x14ac:dyDescent="0.25">
      <c r="A24" s="43" t="s">
        <v>94</v>
      </c>
      <c r="B24" s="42" t="s">
        <v>24</v>
      </c>
      <c r="C24" s="38">
        <v>46</v>
      </c>
      <c r="D24" s="38">
        <v>2</v>
      </c>
      <c r="E24" s="5">
        <v>0.35199999999999998</v>
      </c>
      <c r="F24" s="5">
        <v>62.47</v>
      </c>
      <c r="G24" s="5">
        <v>100</v>
      </c>
      <c r="H24" s="40">
        <f t="shared" si="1"/>
        <v>202302.848</v>
      </c>
    </row>
    <row r="25" spans="1:12" ht="15.75" x14ac:dyDescent="0.25">
      <c r="A25" s="8" t="s">
        <v>25</v>
      </c>
      <c r="B25" s="5" t="s">
        <v>24</v>
      </c>
      <c r="C25" s="38">
        <v>40</v>
      </c>
      <c r="D25" s="38">
        <v>1</v>
      </c>
      <c r="E25" s="5">
        <v>0.32</v>
      </c>
      <c r="F25" s="5">
        <v>62.47</v>
      </c>
      <c r="G25" s="5">
        <v>28</v>
      </c>
      <c r="H25" s="40">
        <f t="shared" si="1"/>
        <v>22389.248</v>
      </c>
    </row>
    <row r="26" spans="1:12" ht="15.75" x14ac:dyDescent="0.25">
      <c r="A26" s="8" t="s">
        <v>25</v>
      </c>
      <c r="B26" s="5" t="s">
        <v>24</v>
      </c>
      <c r="C26" s="38">
        <v>40</v>
      </c>
      <c r="D26" s="38">
        <v>1</v>
      </c>
      <c r="E26" s="5">
        <v>0.35199999999999998</v>
      </c>
      <c r="F26" s="5">
        <v>62.47</v>
      </c>
      <c r="G26" s="5">
        <v>52</v>
      </c>
      <c r="H26" s="40">
        <f t="shared" si="1"/>
        <v>45738.035199999991</v>
      </c>
    </row>
    <row r="27" spans="1:12" ht="15.75" x14ac:dyDescent="0.25">
      <c r="A27" s="8" t="s">
        <v>26</v>
      </c>
      <c r="B27" s="5" t="s">
        <v>23</v>
      </c>
      <c r="C27" s="38">
        <v>40</v>
      </c>
      <c r="D27" s="38">
        <v>1</v>
      </c>
      <c r="E27" s="5">
        <v>0.17599999999999999</v>
      </c>
      <c r="F27" s="5">
        <v>62.47</v>
      </c>
      <c r="G27" s="5">
        <v>14</v>
      </c>
      <c r="H27" s="40">
        <f t="shared" si="1"/>
        <v>6157.0431999999992</v>
      </c>
      <c r="I27" s="36"/>
      <c r="J27" s="36"/>
    </row>
    <row r="28" spans="1:12" s="46" customFormat="1" ht="15.75" x14ac:dyDescent="0.25">
      <c r="A28" s="8" t="s">
        <v>26</v>
      </c>
      <c r="B28" s="5" t="s">
        <v>23</v>
      </c>
      <c r="C28" s="38">
        <v>40</v>
      </c>
      <c r="D28" s="38">
        <v>1</v>
      </c>
      <c r="E28" s="5">
        <v>0.193</v>
      </c>
      <c r="F28" s="5">
        <v>62.47</v>
      </c>
      <c r="G28" s="5">
        <v>26</v>
      </c>
      <c r="H28" s="40">
        <f t="shared" si="1"/>
        <v>12538.978400000002</v>
      </c>
      <c r="I28" s="45"/>
      <c r="J28" s="45"/>
    </row>
    <row r="29" spans="1:12" ht="13.5" customHeight="1" x14ac:dyDescent="0.25">
      <c r="A29" s="8" t="s">
        <v>27</v>
      </c>
      <c r="B29" s="5" t="s">
        <v>24</v>
      </c>
      <c r="C29" s="38">
        <v>10</v>
      </c>
      <c r="D29" s="38">
        <v>1</v>
      </c>
      <c r="E29" s="5">
        <v>0.35199999999999998</v>
      </c>
      <c r="F29" s="5">
        <v>62.47</v>
      </c>
      <c r="G29" s="5">
        <v>100</v>
      </c>
      <c r="H29" s="40">
        <f t="shared" si="1"/>
        <v>21989.439999999995</v>
      </c>
      <c r="I29" s="36"/>
      <c r="J29" s="36"/>
    </row>
    <row r="30" spans="1:12" ht="14.25" customHeight="1" x14ac:dyDescent="0.25">
      <c r="A30" s="8" t="s">
        <v>27</v>
      </c>
      <c r="B30" s="5" t="s">
        <v>23</v>
      </c>
      <c r="C30" s="38">
        <v>10</v>
      </c>
      <c r="D30" s="38">
        <v>1</v>
      </c>
      <c r="E30" s="5">
        <v>0.193</v>
      </c>
      <c r="F30" s="5">
        <v>62.47</v>
      </c>
      <c r="G30" s="5">
        <v>100</v>
      </c>
      <c r="H30" s="40">
        <f t="shared" si="1"/>
        <v>12056.710000000001</v>
      </c>
      <c r="I30" s="36"/>
      <c r="J30" s="36"/>
    </row>
    <row r="31" spans="1:12" ht="18.75" customHeight="1" x14ac:dyDescent="0.25">
      <c r="A31" s="47" t="s">
        <v>9</v>
      </c>
      <c r="B31" s="8"/>
      <c r="C31" s="8"/>
      <c r="D31" s="8"/>
      <c r="E31" s="8"/>
      <c r="F31" s="8"/>
      <c r="G31" s="8"/>
      <c r="H31" s="48">
        <f>SUM(H19:H30)</f>
        <v>774900.36919999996</v>
      </c>
      <c r="I31" s="49">
        <v>813064.91</v>
      </c>
      <c r="J31" s="50">
        <f>K31/I31</f>
        <v>0.97961428590000266</v>
      </c>
      <c r="K31" s="34">
        <f>H31+'Прочий подвоз'!H12</f>
        <v>796490.00119999994</v>
      </c>
      <c r="L31" s="34">
        <f>I31-K31</f>
        <v>16574.908800000092</v>
      </c>
    </row>
    <row r="33" spans="1:12" ht="18.75" x14ac:dyDescent="0.3">
      <c r="A33" s="84" t="s">
        <v>78</v>
      </c>
      <c r="B33" s="85"/>
      <c r="C33" s="85"/>
      <c r="D33" s="85"/>
      <c r="E33" s="85"/>
      <c r="F33" s="85"/>
      <c r="G33" s="85"/>
      <c r="H33" s="86"/>
    </row>
    <row r="34" spans="1:12" ht="15.75" x14ac:dyDescent="0.25">
      <c r="A34" s="37" t="s">
        <v>34</v>
      </c>
      <c r="B34" s="31" t="s">
        <v>35</v>
      </c>
      <c r="C34" s="8">
        <v>36</v>
      </c>
      <c r="D34" s="8">
        <v>2</v>
      </c>
      <c r="E34" s="8">
        <v>0.17599999999999999</v>
      </c>
      <c r="F34" s="5">
        <v>62.47</v>
      </c>
      <c r="G34" s="8">
        <v>70</v>
      </c>
      <c r="H34" s="19">
        <f>C34*D34*E34*F34*G34</f>
        <v>55413.388799999993</v>
      </c>
    </row>
    <row r="35" spans="1:12" ht="15.75" x14ac:dyDescent="0.25">
      <c r="A35" s="37" t="s">
        <v>34</v>
      </c>
      <c r="B35" s="31" t="s">
        <v>35</v>
      </c>
      <c r="C35" s="8">
        <v>36</v>
      </c>
      <c r="D35" s="8">
        <v>2</v>
      </c>
      <c r="E35" s="8">
        <v>0.193</v>
      </c>
      <c r="F35" s="5">
        <v>62.47</v>
      </c>
      <c r="G35" s="8">
        <v>100</v>
      </c>
      <c r="H35" s="19">
        <f t="shared" ref="H35:H38" si="2">C35*D35*E35*F35*G35</f>
        <v>86808.312000000005</v>
      </c>
    </row>
    <row r="36" spans="1:12" ht="15.75" x14ac:dyDescent="0.25">
      <c r="A36" s="8" t="s">
        <v>36</v>
      </c>
      <c r="B36" s="5" t="s">
        <v>35</v>
      </c>
      <c r="C36" s="8">
        <v>100</v>
      </c>
      <c r="D36" s="8">
        <v>1</v>
      </c>
      <c r="E36" s="8">
        <v>0.17599999999999999</v>
      </c>
      <c r="F36" s="5">
        <v>62.47</v>
      </c>
      <c r="G36" s="8">
        <v>28</v>
      </c>
      <c r="H36" s="19">
        <f t="shared" si="2"/>
        <v>30785.215999999993</v>
      </c>
    </row>
    <row r="37" spans="1:12" ht="15.75" x14ac:dyDescent="0.25">
      <c r="A37" s="8" t="s">
        <v>36</v>
      </c>
      <c r="B37" s="5" t="s">
        <v>35</v>
      </c>
      <c r="C37" s="8">
        <v>100</v>
      </c>
      <c r="D37" s="8">
        <v>1</v>
      </c>
      <c r="E37" s="8">
        <v>0.193</v>
      </c>
      <c r="F37" s="5">
        <v>62.47</v>
      </c>
      <c r="G37" s="8">
        <v>52</v>
      </c>
      <c r="H37" s="19">
        <f t="shared" si="2"/>
        <v>62694.892</v>
      </c>
    </row>
    <row r="38" spans="1:12" ht="15.75" x14ac:dyDescent="0.25">
      <c r="A38" s="8" t="s">
        <v>8</v>
      </c>
      <c r="B38" s="5" t="s">
        <v>35</v>
      </c>
      <c r="C38" s="8">
        <v>10</v>
      </c>
      <c r="D38" s="8">
        <v>1</v>
      </c>
      <c r="E38" s="8">
        <v>0.193</v>
      </c>
      <c r="F38" s="5">
        <v>62.47</v>
      </c>
      <c r="G38" s="8">
        <v>100</v>
      </c>
      <c r="H38" s="19">
        <f t="shared" si="2"/>
        <v>12056.710000000001</v>
      </c>
    </row>
    <row r="39" spans="1:12" x14ac:dyDescent="0.2">
      <c r="A39" s="32" t="s">
        <v>9</v>
      </c>
      <c r="H39" s="13">
        <f>SUM(H34:H38)</f>
        <v>247758.51879999996</v>
      </c>
      <c r="I39" s="13"/>
      <c r="J39" s="51"/>
      <c r="K39" s="34"/>
    </row>
    <row r="40" spans="1:12" ht="15.75" x14ac:dyDescent="0.25">
      <c r="A40" s="82" t="s">
        <v>37</v>
      </c>
      <c r="B40" s="83"/>
      <c r="C40" s="83"/>
      <c r="D40" s="83"/>
      <c r="E40" s="83"/>
      <c r="F40" s="83"/>
      <c r="G40" s="83"/>
      <c r="H40" s="83"/>
      <c r="I40" s="36"/>
      <c r="J40" s="36"/>
    </row>
    <row r="41" spans="1:12" ht="15.75" x14ac:dyDescent="0.25">
      <c r="A41" s="37" t="s">
        <v>76</v>
      </c>
      <c r="B41" s="31" t="s">
        <v>39</v>
      </c>
      <c r="C41" s="5">
        <v>34</v>
      </c>
      <c r="D41" s="5">
        <v>2</v>
      </c>
      <c r="E41" s="5">
        <v>0.32400000000000001</v>
      </c>
      <c r="F41" s="5">
        <v>62.47</v>
      </c>
      <c r="G41" s="5">
        <v>70</v>
      </c>
      <c r="H41" s="40">
        <f>C41*D41*E41*F41*G41</f>
        <v>96343.732799999998</v>
      </c>
      <c r="I41" s="36"/>
      <c r="J41" s="36"/>
    </row>
    <row r="42" spans="1:12" ht="15.75" x14ac:dyDescent="0.25">
      <c r="A42" s="37" t="s">
        <v>38</v>
      </c>
      <c r="B42" s="31" t="s">
        <v>39</v>
      </c>
      <c r="C42" s="5">
        <v>34</v>
      </c>
      <c r="D42" s="5">
        <v>2</v>
      </c>
      <c r="E42" s="5">
        <v>0.35599999999999998</v>
      </c>
      <c r="F42" s="5">
        <v>62.47</v>
      </c>
      <c r="G42" s="5">
        <v>100</v>
      </c>
      <c r="H42" s="40">
        <f t="shared" ref="H42:H47" si="3">C42*D42*E42*F42*G42</f>
        <v>151227.37599999999</v>
      </c>
      <c r="I42" s="36"/>
      <c r="J42" s="36"/>
    </row>
    <row r="43" spans="1:12" ht="15.75" x14ac:dyDescent="0.25">
      <c r="A43" s="37" t="s">
        <v>40</v>
      </c>
      <c r="B43" s="31" t="s">
        <v>39</v>
      </c>
      <c r="C43" s="5">
        <v>20</v>
      </c>
      <c r="D43" s="5">
        <v>2</v>
      </c>
      <c r="E43" s="5">
        <v>0.32400000000000001</v>
      </c>
      <c r="F43" s="5">
        <v>62.47</v>
      </c>
      <c r="G43" s="5">
        <v>70</v>
      </c>
      <c r="H43" s="40">
        <f t="shared" si="3"/>
        <v>56672.784000000007</v>
      </c>
      <c r="I43" s="36"/>
      <c r="J43" s="36"/>
    </row>
    <row r="44" spans="1:12" ht="15.75" x14ac:dyDescent="0.25">
      <c r="A44" s="37" t="s">
        <v>40</v>
      </c>
      <c r="B44" s="31" t="s">
        <v>39</v>
      </c>
      <c r="C44" s="5">
        <v>20</v>
      </c>
      <c r="D44" s="5">
        <v>2</v>
      </c>
      <c r="E44" s="5">
        <v>0.35599999999999998</v>
      </c>
      <c r="F44" s="5">
        <v>62.47</v>
      </c>
      <c r="G44" s="5">
        <v>100</v>
      </c>
      <c r="H44" s="40">
        <f t="shared" si="3"/>
        <v>88957.28</v>
      </c>
      <c r="I44" s="36"/>
      <c r="J44" s="36"/>
    </row>
    <row r="45" spans="1:12" ht="15.75" x14ac:dyDescent="0.25">
      <c r="A45" s="20" t="s">
        <v>41</v>
      </c>
      <c r="B45" s="14" t="s">
        <v>39</v>
      </c>
      <c r="C45" s="5">
        <v>38</v>
      </c>
      <c r="D45" s="5">
        <v>1</v>
      </c>
      <c r="E45" s="5">
        <v>0.32400000000000001</v>
      </c>
      <c r="F45" s="5">
        <v>62.47</v>
      </c>
      <c r="G45" s="5">
        <v>14</v>
      </c>
      <c r="H45" s="40">
        <f t="shared" si="3"/>
        <v>10767.828960000001</v>
      </c>
      <c r="I45" s="36"/>
      <c r="J45" s="36"/>
    </row>
    <row r="46" spans="1:12" ht="15.75" x14ac:dyDescent="0.25">
      <c r="A46" s="20" t="s">
        <v>41</v>
      </c>
      <c r="B46" s="14" t="s">
        <v>39</v>
      </c>
      <c r="C46" s="5">
        <v>38</v>
      </c>
      <c r="D46" s="5">
        <v>1</v>
      </c>
      <c r="E46" s="5">
        <v>0.35599999999999998</v>
      </c>
      <c r="F46" s="5">
        <v>62.47</v>
      </c>
      <c r="G46" s="5">
        <v>26</v>
      </c>
      <c r="H46" s="40">
        <f t="shared" si="3"/>
        <v>21972.448159999996</v>
      </c>
      <c r="I46" s="36"/>
      <c r="J46" s="36"/>
    </row>
    <row r="47" spans="1:12" ht="15.75" x14ac:dyDescent="0.25">
      <c r="A47" s="8" t="s">
        <v>42</v>
      </c>
      <c r="B47" s="14" t="s">
        <v>39</v>
      </c>
      <c r="C47" s="5">
        <v>10</v>
      </c>
      <c r="D47" s="5">
        <v>1</v>
      </c>
      <c r="E47" s="5">
        <v>0.35599999999999998</v>
      </c>
      <c r="F47" s="5">
        <v>62.47</v>
      </c>
      <c r="G47" s="5">
        <v>100</v>
      </c>
      <c r="H47" s="40">
        <f t="shared" si="3"/>
        <v>22239.32</v>
      </c>
      <c r="I47" s="36"/>
      <c r="J47" s="36"/>
    </row>
    <row r="48" spans="1:12" ht="15.75" x14ac:dyDescent="0.25">
      <c r="A48" s="47" t="s">
        <v>9</v>
      </c>
      <c r="B48" s="8"/>
      <c r="C48" s="8"/>
      <c r="D48" s="8"/>
      <c r="E48" s="8"/>
      <c r="F48" s="8"/>
      <c r="G48" s="8"/>
      <c r="H48" s="52">
        <f>SUM(H41:H47)</f>
        <v>448180.76991999993</v>
      </c>
      <c r="I48" s="49">
        <v>898922</v>
      </c>
      <c r="J48" s="50">
        <f>K48/I48</f>
        <v>0.84026897159041591</v>
      </c>
      <c r="K48" s="34">
        <f>H48+'Прочий подвоз'!H22+H39+'Прочий подвоз'!H16</f>
        <v>755336.2644799999</v>
      </c>
      <c r="L48" s="34">
        <f>I48-K48</f>
        <v>143585.7355200001</v>
      </c>
    </row>
    <row r="49" spans="1:9" ht="18.75" x14ac:dyDescent="0.3">
      <c r="A49" s="84" t="s">
        <v>48</v>
      </c>
      <c r="B49" s="85"/>
      <c r="C49" s="85"/>
      <c r="D49" s="85"/>
      <c r="E49" s="85"/>
      <c r="F49" s="85"/>
      <c r="G49" s="85"/>
      <c r="H49" s="86"/>
    </row>
    <row r="50" spans="1:9" ht="15.75" x14ac:dyDescent="0.25">
      <c r="A50" s="30" t="s">
        <v>86</v>
      </c>
      <c r="B50" s="53" t="s">
        <v>79</v>
      </c>
      <c r="C50" s="5">
        <v>21</v>
      </c>
      <c r="D50" s="5">
        <v>1</v>
      </c>
      <c r="E50" s="5">
        <v>0.14499999999999999</v>
      </c>
      <c r="F50" s="5">
        <v>76.66</v>
      </c>
      <c r="G50" s="5">
        <v>35</v>
      </c>
      <c r="H50" s="44">
        <f t="shared" ref="H50:H71" si="4">C50*D50*E50*F50*G50</f>
        <v>8170.0394999999999</v>
      </c>
      <c r="I50" s="25">
        <f>C50*D50*G50</f>
        <v>735</v>
      </c>
    </row>
    <row r="51" spans="1:9" ht="15.75" x14ac:dyDescent="0.25">
      <c r="A51" s="37" t="s">
        <v>86</v>
      </c>
      <c r="B51" s="53" t="s">
        <v>49</v>
      </c>
      <c r="C51" s="54">
        <v>21</v>
      </c>
      <c r="D51" s="5">
        <v>1</v>
      </c>
      <c r="E51" s="5">
        <v>0.1595</v>
      </c>
      <c r="F51" s="5">
        <v>76.66</v>
      </c>
      <c r="G51" s="5">
        <v>50</v>
      </c>
      <c r="H51" s="44">
        <f t="shared" si="4"/>
        <v>12838.6335</v>
      </c>
      <c r="I51" s="25">
        <f t="shared" ref="I51:I69" si="5">C51*D51*G51</f>
        <v>1050</v>
      </c>
    </row>
    <row r="52" spans="1:9" ht="22.15" customHeight="1" x14ac:dyDescent="0.25">
      <c r="A52" s="37" t="s">
        <v>87</v>
      </c>
      <c r="B52" s="55" t="s">
        <v>49</v>
      </c>
      <c r="C52" s="5">
        <v>16</v>
      </c>
      <c r="D52" s="5">
        <v>1</v>
      </c>
      <c r="E52" s="5">
        <v>0.14499999999999999</v>
      </c>
      <c r="F52" s="5">
        <v>76.66</v>
      </c>
      <c r="G52" s="5">
        <v>35</v>
      </c>
      <c r="H52" s="44">
        <f t="shared" si="4"/>
        <v>6224.7919999999995</v>
      </c>
      <c r="I52" s="25">
        <f t="shared" si="5"/>
        <v>560</v>
      </c>
    </row>
    <row r="53" spans="1:9" ht="18.600000000000001" customHeight="1" x14ac:dyDescent="0.25">
      <c r="A53" s="37" t="s">
        <v>87</v>
      </c>
      <c r="B53" s="31" t="s">
        <v>49</v>
      </c>
      <c r="C53" s="5">
        <v>16</v>
      </c>
      <c r="D53" s="5">
        <v>1</v>
      </c>
      <c r="E53" s="5">
        <v>0.1595</v>
      </c>
      <c r="F53" s="5">
        <v>76.66</v>
      </c>
      <c r="G53" s="5">
        <v>50</v>
      </c>
      <c r="H53" s="44">
        <f t="shared" si="4"/>
        <v>9781.8159999999989</v>
      </c>
      <c r="I53" s="25">
        <f t="shared" si="5"/>
        <v>800</v>
      </c>
    </row>
    <row r="54" spans="1:9" ht="18.600000000000001" customHeight="1" x14ac:dyDescent="0.25">
      <c r="A54" s="37" t="s">
        <v>88</v>
      </c>
      <c r="B54" s="31" t="s">
        <v>49</v>
      </c>
      <c r="C54" s="54">
        <v>21</v>
      </c>
      <c r="D54" s="5">
        <v>3</v>
      </c>
      <c r="E54" s="5">
        <v>0.14499999999999999</v>
      </c>
      <c r="F54" s="5">
        <v>76.66</v>
      </c>
      <c r="G54" s="5">
        <v>35</v>
      </c>
      <c r="H54" s="44">
        <f t="shared" si="4"/>
        <v>24510.118499999997</v>
      </c>
      <c r="I54" s="25">
        <f t="shared" si="5"/>
        <v>2205</v>
      </c>
    </row>
    <row r="55" spans="1:9" ht="18.600000000000001" customHeight="1" x14ac:dyDescent="0.25">
      <c r="A55" s="37" t="s">
        <v>88</v>
      </c>
      <c r="B55" s="31" t="s">
        <v>49</v>
      </c>
      <c r="C55" s="54">
        <v>21</v>
      </c>
      <c r="D55" s="5">
        <v>3</v>
      </c>
      <c r="E55" s="5">
        <v>0.1595</v>
      </c>
      <c r="F55" s="5">
        <v>76.66</v>
      </c>
      <c r="G55" s="5">
        <v>50</v>
      </c>
      <c r="H55" s="44">
        <f t="shared" si="4"/>
        <v>38515.900500000003</v>
      </c>
      <c r="I55" s="25">
        <f t="shared" si="5"/>
        <v>3150</v>
      </c>
    </row>
    <row r="56" spans="1:9" ht="22.15" customHeight="1" x14ac:dyDescent="0.25">
      <c r="A56" s="56" t="s">
        <v>50</v>
      </c>
      <c r="B56" s="42" t="s">
        <v>49</v>
      </c>
      <c r="C56" s="54">
        <v>32</v>
      </c>
      <c r="D56" s="5">
        <v>2</v>
      </c>
      <c r="E56" s="5">
        <v>0.14499999999999999</v>
      </c>
      <c r="F56" s="5">
        <v>76.66</v>
      </c>
      <c r="G56" s="5">
        <v>35</v>
      </c>
      <c r="H56" s="44">
        <f t="shared" si="4"/>
        <v>24899.167999999998</v>
      </c>
      <c r="I56" s="25">
        <f t="shared" si="5"/>
        <v>2240</v>
      </c>
    </row>
    <row r="57" spans="1:9" ht="23.25" customHeight="1" x14ac:dyDescent="0.25">
      <c r="A57" s="8" t="s">
        <v>50</v>
      </c>
      <c r="B57" s="31" t="s">
        <v>49</v>
      </c>
      <c r="C57" s="5">
        <v>32</v>
      </c>
      <c r="D57" s="5">
        <v>2</v>
      </c>
      <c r="E57" s="5">
        <v>0.1595</v>
      </c>
      <c r="F57" s="5">
        <v>76.66</v>
      </c>
      <c r="G57" s="5">
        <v>50</v>
      </c>
      <c r="H57" s="44">
        <f t="shared" si="4"/>
        <v>39127.263999999996</v>
      </c>
      <c r="I57" s="25">
        <f t="shared" si="5"/>
        <v>3200</v>
      </c>
    </row>
    <row r="58" spans="1:9" ht="14.25" customHeight="1" x14ac:dyDescent="0.25">
      <c r="A58" s="8" t="s">
        <v>86</v>
      </c>
      <c r="B58" s="5" t="s">
        <v>51</v>
      </c>
      <c r="C58" s="5">
        <v>21</v>
      </c>
      <c r="D58" s="5">
        <v>1</v>
      </c>
      <c r="E58" s="5">
        <v>0.32</v>
      </c>
      <c r="F58" s="5">
        <v>62.47</v>
      </c>
      <c r="G58" s="5">
        <v>35</v>
      </c>
      <c r="H58" s="44">
        <f t="shared" ref="H58:H65" si="6">C58*D58*E58*F58*G58</f>
        <v>14692.943999999998</v>
      </c>
      <c r="I58" s="25">
        <f t="shared" si="5"/>
        <v>735</v>
      </c>
    </row>
    <row r="59" spans="1:9" ht="14.25" customHeight="1" x14ac:dyDescent="0.25">
      <c r="A59" s="8" t="s">
        <v>86</v>
      </c>
      <c r="B59" s="5" t="s">
        <v>51</v>
      </c>
      <c r="C59" s="5">
        <v>21</v>
      </c>
      <c r="D59" s="5">
        <v>1</v>
      </c>
      <c r="E59" s="5">
        <v>0.35199999999999998</v>
      </c>
      <c r="F59" s="5">
        <v>62.47</v>
      </c>
      <c r="G59" s="5">
        <v>50</v>
      </c>
      <c r="H59" s="44">
        <f t="shared" si="6"/>
        <v>23088.912</v>
      </c>
      <c r="I59" s="25">
        <f t="shared" si="5"/>
        <v>1050</v>
      </c>
    </row>
    <row r="60" spans="1:9" ht="14.25" customHeight="1" x14ac:dyDescent="0.25">
      <c r="A60" s="8" t="s">
        <v>87</v>
      </c>
      <c r="B60" s="5" t="s">
        <v>51</v>
      </c>
      <c r="C60" s="5">
        <v>16</v>
      </c>
      <c r="D60" s="5">
        <v>1</v>
      </c>
      <c r="E60" s="5">
        <v>0.32</v>
      </c>
      <c r="F60" s="5">
        <v>62.47</v>
      </c>
      <c r="G60" s="5">
        <v>35</v>
      </c>
      <c r="H60" s="44">
        <f t="shared" si="6"/>
        <v>11194.624</v>
      </c>
      <c r="I60" s="25">
        <f t="shared" si="5"/>
        <v>560</v>
      </c>
    </row>
    <row r="61" spans="1:9" ht="14.25" customHeight="1" x14ac:dyDescent="0.25">
      <c r="A61" s="8" t="s">
        <v>87</v>
      </c>
      <c r="B61" s="5" t="s">
        <v>51</v>
      </c>
      <c r="C61" s="5">
        <v>16</v>
      </c>
      <c r="D61" s="5">
        <v>1</v>
      </c>
      <c r="E61" s="5">
        <v>0.35199999999999998</v>
      </c>
      <c r="F61" s="5">
        <v>62.47</v>
      </c>
      <c r="G61" s="5">
        <v>50</v>
      </c>
      <c r="H61" s="44">
        <f t="shared" si="6"/>
        <v>17591.552</v>
      </c>
      <c r="I61" s="25">
        <f t="shared" si="5"/>
        <v>800</v>
      </c>
    </row>
    <row r="62" spans="1:9" ht="14.25" customHeight="1" x14ac:dyDescent="0.25">
      <c r="A62" s="8" t="s">
        <v>88</v>
      </c>
      <c r="B62" s="5" t="s">
        <v>51</v>
      </c>
      <c r="C62" s="5">
        <v>21</v>
      </c>
      <c r="D62" s="5">
        <v>3</v>
      </c>
      <c r="E62" s="5">
        <v>0.32</v>
      </c>
      <c r="F62" s="5">
        <v>62.47</v>
      </c>
      <c r="G62" s="5">
        <v>35</v>
      </c>
      <c r="H62" s="44">
        <f t="shared" si="6"/>
        <v>44078.831999999995</v>
      </c>
      <c r="I62" s="25">
        <f t="shared" si="5"/>
        <v>2205</v>
      </c>
    </row>
    <row r="63" spans="1:9" ht="14.25" customHeight="1" x14ac:dyDescent="0.25">
      <c r="A63" s="8" t="s">
        <v>88</v>
      </c>
      <c r="B63" s="5" t="s">
        <v>51</v>
      </c>
      <c r="C63" s="5">
        <v>21</v>
      </c>
      <c r="D63" s="5">
        <v>3</v>
      </c>
      <c r="E63" s="5">
        <v>0.35199999999999998</v>
      </c>
      <c r="F63" s="5">
        <v>62.47</v>
      </c>
      <c r="G63" s="5">
        <v>50</v>
      </c>
      <c r="H63" s="44">
        <f t="shared" si="6"/>
        <v>69266.73599999999</v>
      </c>
      <c r="I63" s="25">
        <f t="shared" si="5"/>
        <v>3150</v>
      </c>
    </row>
    <row r="64" spans="1:9" ht="14.25" customHeight="1" x14ac:dyDescent="0.25">
      <c r="A64" s="8" t="s">
        <v>66</v>
      </c>
      <c r="B64" s="5" t="s">
        <v>51</v>
      </c>
      <c r="C64" s="5">
        <v>32</v>
      </c>
      <c r="D64" s="5">
        <v>2</v>
      </c>
      <c r="E64" s="5">
        <v>0.32</v>
      </c>
      <c r="F64" s="5">
        <v>62.47</v>
      </c>
      <c r="G64" s="5">
        <v>35</v>
      </c>
      <c r="H64" s="44">
        <f t="shared" si="6"/>
        <v>44778.495999999999</v>
      </c>
      <c r="I64" s="25">
        <f t="shared" si="5"/>
        <v>2240</v>
      </c>
    </row>
    <row r="65" spans="1:12" ht="13.9" customHeight="1" x14ac:dyDescent="0.25">
      <c r="A65" s="8" t="s">
        <v>66</v>
      </c>
      <c r="B65" s="5" t="s">
        <v>51</v>
      </c>
      <c r="C65" s="5">
        <v>32</v>
      </c>
      <c r="D65" s="5">
        <v>2</v>
      </c>
      <c r="E65" s="5">
        <v>0.35199999999999998</v>
      </c>
      <c r="F65" s="5">
        <v>62.47</v>
      </c>
      <c r="G65" s="5">
        <v>50</v>
      </c>
      <c r="H65" s="44">
        <f t="shared" si="6"/>
        <v>70366.207999999999</v>
      </c>
      <c r="I65" s="25">
        <f t="shared" si="5"/>
        <v>3200</v>
      </c>
    </row>
    <row r="66" spans="1:12" ht="14.25" customHeight="1" x14ac:dyDescent="0.25">
      <c r="A66" s="8" t="s">
        <v>52</v>
      </c>
      <c r="B66" s="5" t="s">
        <v>51</v>
      </c>
      <c r="C66" s="5">
        <v>30</v>
      </c>
      <c r="D66" s="5">
        <v>1</v>
      </c>
      <c r="E66" s="5">
        <v>0.32</v>
      </c>
      <c r="F66" s="5">
        <v>62.47</v>
      </c>
      <c r="G66" s="5">
        <v>24</v>
      </c>
      <c r="H66" s="44">
        <f t="shared" si="4"/>
        <v>14393.088</v>
      </c>
      <c r="I66" s="25">
        <f t="shared" si="5"/>
        <v>720</v>
      </c>
    </row>
    <row r="67" spans="1:12" ht="14.25" customHeight="1" x14ac:dyDescent="0.25">
      <c r="A67" s="8" t="s">
        <v>52</v>
      </c>
      <c r="B67" s="5" t="s">
        <v>51</v>
      </c>
      <c r="C67" s="5">
        <v>30</v>
      </c>
      <c r="D67" s="5">
        <v>1</v>
      </c>
      <c r="E67" s="5">
        <v>0.35199999999999998</v>
      </c>
      <c r="F67" s="5">
        <v>62.47</v>
      </c>
      <c r="G67" s="5">
        <v>39</v>
      </c>
      <c r="H67" s="44">
        <f t="shared" si="4"/>
        <v>25727.644799999998</v>
      </c>
      <c r="I67" s="25">
        <f t="shared" si="5"/>
        <v>1170</v>
      </c>
    </row>
    <row r="68" spans="1:12" ht="15" customHeight="1" x14ac:dyDescent="0.25">
      <c r="A68" s="8" t="s">
        <v>52</v>
      </c>
      <c r="B68" s="5" t="s">
        <v>49</v>
      </c>
      <c r="C68" s="5">
        <v>30</v>
      </c>
      <c r="D68" s="5">
        <v>1</v>
      </c>
      <c r="E68" s="5">
        <v>0.14499999999999999</v>
      </c>
      <c r="F68" s="5">
        <v>76.66</v>
      </c>
      <c r="G68" s="5">
        <v>24</v>
      </c>
      <c r="H68" s="44">
        <f t="shared" si="4"/>
        <v>8003.3039999999983</v>
      </c>
      <c r="I68" s="25">
        <f t="shared" si="5"/>
        <v>720</v>
      </c>
      <c r="J68" s="36"/>
    </row>
    <row r="69" spans="1:12" ht="15.75" x14ac:dyDescent="0.25">
      <c r="A69" s="8" t="s">
        <v>52</v>
      </c>
      <c r="B69" s="5" t="s">
        <v>49</v>
      </c>
      <c r="C69" s="5">
        <v>30</v>
      </c>
      <c r="D69" s="5">
        <v>1</v>
      </c>
      <c r="E69" s="5">
        <v>0.1595</v>
      </c>
      <c r="F69" s="5">
        <v>76.66</v>
      </c>
      <c r="G69" s="5">
        <v>39</v>
      </c>
      <c r="H69" s="44">
        <f t="shared" si="4"/>
        <v>14305.9059</v>
      </c>
      <c r="I69" s="25">
        <f t="shared" si="5"/>
        <v>1170</v>
      </c>
      <c r="J69" s="36"/>
    </row>
    <row r="70" spans="1:12" ht="15.75" x14ac:dyDescent="0.25">
      <c r="A70" s="8" t="s">
        <v>8</v>
      </c>
      <c r="B70" s="5" t="s">
        <v>51</v>
      </c>
      <c r="C70" s="5">
        <v>10</v>
      </c>
      <c r="D70" s="5">
        <v>1</v>
      </c>
      <c r="E70" s="5">
        <v>0.35</v>
      </c>
      <c r="F70" s="5">
        <v>62.47</v>
      </c>
      <c r="G70" s="5">
        <v>100</v>
      </c>
      <c r="H70" s="44">
        <f t="shared" si="4"/>
        <v>21864.5</v>
      </c>
      <c r="J70" s="36"/>
    </row>
    <row r="71" spans="1:12" ht="15.75" x14ac:dyDescent="0.25">
      <c r="A71" s="8" t="s">
        <v>8</v>
      </c>
      <c r="B71" s="5" t="s">
        <v>49</v>
      </c>
      <c r="C71" s="5">
        <v>10</v>
      </c>
      <c r="D71" s="5">
        <v>1</v>
      </c>
      <c r="E71" s="5">
        <v>0.1595</v>
      </c>
      <c r="F71" s="5">
        <v>76.66</v>
      </c>
      <c r="G71" s="5">
        <v>100</v>
      </c>
      <c r="H71" s="44">
        <f t="shared" si="4"/>
        <v>12227.269999999999</v>
      </c>
      <c r="J71" s="36"/>
    </row>
    <row r="72" spans="1:12" ht="15.75" x14ac:dyDescent="0.25">
      <c r="A72" s="47" t="s">
        <v>9</v>
      </c>
      <c r="B72" s="57"/>
      <c r="C72" s="58"/>
      <c r="D72" s="58"/>
      <c r="E72" s="58"/>
      <c r="F72" s="58"/>
      <c r="G72" s="58"/>
      <c r="H72" s="59">
        <f>SUM(H50:H71)</f>
        <v>555647.7487</v>
      </c>
      <c r="I72" s="60">
        <v>612275.5</v>
      </c>
      <c r="J72" s="61">
        <f>K72/I72</f>
        <v>0.95041942867222351</v>
      </c>
      <c r="K72" s="34">
        <f>H72+'Прочий подвоз'!H28</f>
        <v>581918.53090000001</v>
      </c>
      <c r="L72" s="34">
        <f>I72-K72</f>
        <v>30356.969099999988</v>
      </c>
    </row>
    <row r="73" spans="1:12" ht="36" customHeight="1" x14ac:dyDescent="0.25">
      <c r="A73" s="82" t="s">
        <v>57</v>
      </c>
      <c r="B73" s="83"/>
      <c r="C73" s="83"/>
      <c r="D73" s="83"/>
      <c r="E73" s="83"/>
      <c r="F73" s="83"/>
      <c r="G73" s="83"/>
      <c r="H73" s="83"/>
      <c r="I73" s="36"/>
      <c r="J73" s="36"/>
    </row>
    <row r="74" spans="1:12" ht="36" customHeight="1" thickBot="1" x14ac:dyDescent="0.35">
      <c r="A74" s="62" t="s">
        <v>82</v>
      </c>
      <c r="B74" s="63" t="s">
        <v>62</v>
      </c>
      <c r="C74" s="14">
        <v>66</v>
      </c>
      <c r="D74" s="14">
        <v>2</v>
      </c>
      <c r="E74" s="5">
        <v>0.18790000000000001</v>
      </c>
      <c r="F74" s="14">
        <v>62.47</v>
      </c>
      <c r="G74" s="14">
        <v>70</v>
      </c>
      <c r="H74" s="64">
        <f>C74*D74*E74*F74*G74</f>
        <v>108460.16412</v>
      </c>
      <c r="I74" s="36"/>
      <c r="J74" s="36"/>
    </row>
    <row r="75" spans="1:12" ht="36" customHeight="1" thickBot="1" x14ac:dyDescent="0.35">
      <c r="A75" s="62" t="s">
        <v>82</v>
      </c>
      <c r="B75" s="63" t="s">
        <v>62</v>
      </c>
      <c r="C75" s="14">
        <v>66</v>
      </c>
      <c r="D75" s="14">
        <v>2</v>
      </c>
      <c r="E75" s="5">
        <v>0.20669999999999999</v>
      </c>
      <c r="F75" s="14">
        <v>62.47</v>
      </c>
      <c r="G75" s="14">
        <v>100</v>
      </c>
      <c r="H75" s="64">
        <f>C75*D75*E75*F75*G75</f>
        <v>170445.64679999999</v>
      </c>
      <c r="I75" s="36"/>
      <c r="J75" s="36"/>
    </row>
    <row r="76" spans="1:12" ht="36" customHeight="1" x14ac:dyDescent="0.3">
      <c r="A76" s="62" t="s">
        <v>68</v>
      </c>
      <c r="B76" s="14" t="s">
        <v>84</v>
      </c>
      <c r="C76" s="14">
        <v>11</v>
      </c>
      <c r="D76" s="14">
        <v>1</v>
      </c>
      <c r="E76" s="5">
        <v>0.32</v>
      </c>
      <c r="F76" s="14">
        <v>62.47</v>
      </c>
      <c r="G76" s="14">
        <v>70</v>
      </c>
      <c r="H76" s="64">
        <f t="shared" ref="H76:H111" si="7">C76*D76*E76*F76*G76</f>
        <v>15392.608</v>
      </c>
    </row>
    <row r="77" spans="1:12" ht="36" customHeight="1" thickBot="1" x14ac:dyDescent="0.35">
      <c r="A77" s="62" t="s">
        <v>68</v>
      </c>
      <c r="B77" s="14" t="s">
        <v>84</v>
      </c>
      <c r="C77" s="14">
        <v>11</v>
      </c>
      <c r="D77" s="14">
        <v>1</v>
      </c>
      <c r="E77" s="5">
        <v>0.35199999999999998</v>
      </c>
      <c r="F77" s="14">
        <v>62.47</v>
      </c>
      <c r="G77" s="14">
        <v>100</v>
      </c>
      <c r="H77" s="64">
        <f t="shared" si="7"/>
        <v>24188.383999999998</v>
      </c>
    </row>
    <row r="78" spans="1:12" ht="36" customHeight="1" thickBot="1" x14ac:dyDescent="0.35">
      <c r="A78" s="65" t="s">
        <v>69</v>
      </c>
      <c r="B78" s="63" t="s">
        <v>62</v>
      </c>
      <c r="C78" s="14">
        <v>10</v>
      </c>
      <c r="D78" s="14">
        <v>1</v>
      </c>
      <c r="E78" s="5">
        <v>0.18790000000000001</v>
      </c>
      <c r="F78" s="14">
        <v>62.47</v>
      </c>
      <c r="G78" s="14">
        <v>70</v>
      </c>
      <c r="H78" s="64">
        <f t="shared" si="7"/>
        <v>8216.6790999999994</v>
      </c>
    </row>
    <row r="79" spans="1:12" ht="36" customHeight="1" thickBot="1" x14ac:dyDescent="0.35">
      <c r="A79" s="65" t="s">
        <v>69</v>
      </c>
      <c r="B79" s="63" t="s">
        <v>62</v>
      </c>
      <c r="C79" s="14">
        <v>10</v>
      </c>
      <c r="D79" s="14">
        <v>1</v>
      </c>
      <c r="E79" s="5">
        <v>0.20669999999999999</v>
      </c>
      <c r="F79" s="14">
        <v>62.47</v>
      </c>
      <c r="G79" s="14">
        <v>100</v>
      </c>
      <c r="H79" s="64">
        <f t="shared" si="7"/>
        <v>12912.549000000001</v>
      </c>
    </row>
    <row r="80" spans="1:12" ht="36" customHeight="1" thickBot="1" x14ac:dyDescent="0.35">
      <c r="A80" s="65" t="s">
        <v>69</v>
      </c>
      <c r="B80" s="14" t="s">
        <v>80</v>
      </c>
      <c r="C80" s="5">
        <v>10</v>
      </c>
      <c r="D80" s="5">
        <v>1</v>
      </c>
      <c r="E80" s="5">
        <v>0.32</v>
      </c>
      <c r="F80" s="14">
        <v>62.47</v>
      </c>
      <c r="G80" s="5">
        <v>70</v>
      </c>
      <c r="H80" s="64">
        <f t="shared" si="7"/>
        <v>13993.279999999999</v>
      </c>
    </row>
    <row r="81" spans="1:8" ht="36" customHeight="1" thickBot="1" x14ac:dyDescent="0.35">
      <c r="A81" s="65" t="s">
        <v>69</v>
      </c>
      <c r="B81" s="14" t="s">
        <v>80</v>
      </c>
      <c r="C81" s="5">
        <v>10</v>
      </c>
      <c r="D81" s="5">
        <v>1</v>
      </c>
      <c r="E81" s="5">
        <v>0.35199999999999998</v>
      </c>
      <c r="F81" s="14">
        <v>62.47</v>
      </c>
      <c r="G81" s="5">
        <v>100</v>
      </c>
      <c r="H81" s="64">
        <f t="shared" si="7"/>
        <v>21989.439999999995</v>
      </c>
    </row>
    <row r="82" spans="1:8" ht="36" customHeight="1" thickBot="1" x14ac:dyDescent="0.35">
      <c r="A82" s="65" t="s">
        <v>89</v>
      </c>
      <c r="B82" s="65" t="s">
        <v>65</v>
      </c>
      <c r="C82" s="5">
        <v>59</v>
      </c>
      <c r="D82" s="5">
        <v>2</v>
      </c>
      <c r="E82" s="5">
        <v>0.19500000000000001</v>
      </c>
      <c r="F82" s="14">
        <v>62.47</v>
      </c>
      <c r="G82" s="5">
        <v>70</v>
      </c>
      <c r="H82" s="64">
        <f t="shared" si="7"/>
        <v>100620.429</v>
      </c>
    </row>
    <row r="83" spans="1:8" ht="36" customHeight="1" thickBot="1" x14ac:dyDescent="0.35">
      <c r="A83" s="65" t="s">
        <v>89</v>
      </c>
      <c r="B83" s="65" t="s">
        <v>65</v>
      </c>
      <c r="C83" s="5">
        <v>59</v>
      </c>
      <c r="D83" s="5">
        <v>2</v>
      </c>
      <c r="E83" s="5">
        <v>0.2145</v>
      </c>
      <c r="F83" s="14">
        <v>62.47</v>
      </c>
      <c r="G83" s="5">
        <v>100</v>
      </c>
      <c r="H83" s="64">
        <f t="shared" si="7"/>
        <v>158117.81699999998</v>
      </c>
    </row>
    <row r="84" spans="1:8" ht="36" customHeight="1" thickBot="1" x14ac:dyDescent="0.35">
      <c r="A84" s="63" t="s">
        <v>70</v>
      </c>
      <c r="B84" s="14" t="s">
        <v>80</v>
      </c>
      <c r="C84" s="5">
        <v>36</v>
      </c>
      <c r="D84" s="5">
        <v>2</v>
      </c>
      <c r="E84" s="5">
        <v>0.32</v>
      </c>
      <c r="F84" s="14">
        <v>62.47</v>
      </c>
      <c r="G84" s="5">
        <v>70</v>
      </c>
      <c r="H84" s="64">
        <f t="shared" si="7"/>
        <v>100751.61599999999</v>
      </c>
    </row>
    <row r="85" spans="1:8" ht="36" customHeight="1" thickBot="1" x14ac:dyDescent="0.35">
      <c r="A85" s="63" t="s">
        <v>70</v>
      </c>
      <c r="B85" s="14" t="s">
        <v>80</v>
      </c>
      <c r="C85" s="5">
        <v>36</v>
      </c>
      <c r="D85" s="5">
        <v>2</v>
      </c>
      <c r="E85" s="5">
        <v>0.35199999999999998</v>
      </c>
      <c r="F85" s="14">
        <v>62.47</v>
      </c>
      <c r="G85" s="5">
        <v>100</v>
      </c>
      <c r="H85" s="64">
        <f t="shared" si="7"/>
        <v>158323.96799999999</v>
      </c>
    </row>
    <row r="86" spans="1:8" ht="36" customHeight="1" thickBot="1" x14ac:dyDescent="0.35">
      <c r="A86" s="65" t="s">
        <v>83</v>
      </c>
      <c r="B86" s="14" t="s">
        <v>80</v>
      </c>
      <c r="C86" s="5">
        <v>37</v>
      </c>
      <c r="D86" s="5">
        <v>2</v>
      </c>
      <c r="E86" s="5">
        <v>0.32</v>
      </c>
      <c r="F86" s="14">
        <v>62.47</v>
      </c>
      <c r="G86" s="5">
        <v>70</v>
      </c>
      <c r="H86" s="64">
        <f t="shared" si="7"/>
        <v>103550.272</v>
      </c>
    </row>
    <row r="87" spans="1:8" ht="36" customHeight="1" thickBot="1" x14ac:dyDescent="0.35">
      <c r="A87" s="65" t="s">
        <v>83</v>
      </c>
      <c r="B87" s="14" t="s">
        <v>80</v>
      </c>
      <c r="C87" s="5">
        <v>37</v>
      </c>
      <c r="D87" s="5">
        <v>2</v>
      </c>
      <c r="E87" s="5">
        <v>0.35199999999999998</v>
      </c>
      <c r="F87" s="14">
        <v>62.47</v>
      </c>
      <c r="G87" s="5">
        <v>100</v>
      </c>
      <c r="H87" s="64">
        <f t="shared" si="7"/>
        <v>162721.85599999997</v>
      </c>
    </row>
    <row r="88" spans="1:8" ht="36" customHeight="1" thickBot="1" x14ac:dyDescent="0.35">
      <c r="A88" s="63" t="s">
        <v>71</v>
      </c>
      <c r="B88" s="63" t="s">
        <v>65</v>
      </c>
      <c r="C88" s="5">
        <v>10</v>
      </c>
      <c r="D88" s="5">
        <v>1</v>
      </c>
      <c r="E88" s="5">
        <v>0.19500000000000001</v>
      </c>
      <c r="F88" s="14">
        <v>62.47</v>
      </c>
      <c r="G88" s="5">
        <v>70</v>
      </c>
      <c r="H88" s="64">
        <f t="shared" si="7"/>
        <v>8527.1550000000007</v>
      </c>
    </row>
    <row r="89" spans="1:8" ht="36" customHeight="1" thickBot="1" x14ac:dyDescent="0.35">
      <c r="A89" s="63" t="s">
        <v>71</v>
      </c>
      <c r="B89" s="63" t="s">
        <v>65</v>
      </c>
      <c r="C89" s="5">
        <v>10</v>
      </c>
      <c r="D89" s="5">
        <v>1</v>
      </c>
      <c r="E89" s="5">
        <v>0.2145</v>
      </c>
      <c r="F89" s="14">
        <v>62.47</v>
      </c>
      <c r="G89" s="5">
        <v>100</v>
      </c>
      <c r="H89" s="64">
        <f t="shared" si="7"/>
        <v>13399.815000000001</v>
      </c>
    </row>
    <row r="90" spans="1:8" ht="36" customHeight="1" thickBot="1" x14ac:dyDescent="0.35">
      <c r="A90" s="63" t="s">
        <v>72</v>
      </c>
      <c r="B90" s="66" t="s">
        <v>84</v>
      </c>
      <c r="C90" s="5">
        <v>7</v>
      </c>
      <c r="D90" s="5">
        <v>2</v>
      </c>
      <c r="E90" s="5">
        <v>0.32</v>
      </c>
      <c r="F90" s="14">
        <v>62.47</v>
      </c>
      <c r="G90" s="5">
        <v>70</v>
      </c>
      <c r="H90" s="64">
        <f t="shared" si="7"/>
        <v>19590.592000000001</v>
      </c>
    </row>
    <row r="91" spans="1:8" ht="36" customHeight="1" thickBot="1" x14ac:dyDescent="0.35">
      <c r="A91" s="66" t="s">
        <v>73</v>
      </c>
      <c r="B91" s="66" t="s">
        <v>84</v>
      </c>
      <c r="C91" s="5">
        <v>7</v>
      </c>
      <c r="D91" s="5">
        <v>2</v>
      </c>
      <c r="E91" s="5">
        <v>0.35199999999999998</v>
      </c>
      <c r="F91" s="14">
        <v>62.47</v>
      </c>
      <c r="G91" s="5">
        <v>100</v>
      </c>
      <c r="H91" s="64">
        <f t="shared" si="7"/>
        <v>30785.215999999997</v>
      </c>
    </row>
    <row r="92" spans="1:8" ht="36" customHeight="1" thickBot="1" x14ac:dyDescent="0.35">
      <c r="A92" s="65" t="s">
        <v>71</v>
      </c>
      <c r="B92" s="65" t="s">
        <v>84</v>
      </c>
      <c r="C92" s="5">
        <v>10</v>
      </c>
      <c r="D92" s="5">
        <v>1</v>
      </c>
      <c r="E92" s="5">
        <v>0.32</v>
      </c>
      <c r="F92" s="14">
        <v>62.47</v>
      </c>
      <c r="G92" s="5">
        <v>70</v>
      </c>
      <c r="H92" s="64">
        <f t="shared" si="7"/>
        <v>13993.279999999999</v>
      </c>
    </row>
    <row r="93" spans="1:8" ht="36" customHeight="1" thickBot="1" x14ac:dyDescent="0.35">
      <c r="A93" s="65" t="s">
        <v>71</v>
      </c>
      <c r="B93" s="65" t="s">
        <v>84</v>
      </c>
      <c r="C93" s="5">
        <v>10</v>
      </c>
      <c r="D93" s="5">
        <v>1</v>
      </c>
      <c r="E93" s="5">
        <v>0.35199999999999998</v>
      </c>
      <c r="F93" s="14">
        <v>62.47</v>
      </c>
      <c r="G93" s="5">
        <v>100</v>
      </c>
      <c r="H93" s="64">
        <f t="shared" si="7"/>
        <v>21989.439999999995</v>
      </c>
    </row>
    <row r="94" spans="1:8" ht="36" customHeight="1" thickBot="1" x14ac:dyDescent="0.35">
      <c r="A94" s="63" t="s">
        <v>74</v>
      </c>
      <c r="B94" s="63" t="s">
        <v>84</v>
      </c>
      <c r="C94" s="5">
        <v>8</v>
      </c>
      <c r="D94" s="5">
        <v>1</v>
      </c>
      <c r="E94" s="5">
        <v>0.32</v>
      </c>
      <c r="F94" s="14">
        <v>62.47</v>
      </c>
      <c r="G94" s="5">
        <v>70</v>
      </c>
      <c r="H94" s="64">
        <f t="shared" si="7"/>
        <v>11194.624</v>
      </c>
    </row>
    <row r="95" spans="1:8" ht="36" customHeight="1" thickBot="1" x14ac:dyDescent="0.35">
      <c r="A95" s="63" t="s">
        <v>74</v>
      </c>
      <c r="B95" s="63" t="s">
        <v>84</v>
      </c>
      <c r="C95" s="5">
        <v>8</v>
      </c>
      <c r="D95" s="5">
        <v>1</v>
      </c>
      <c r="E95" s="5">
        <v>0.35199999999999998</v>
      </c>
      <c r="F95" s="14">
        <v>62.47</v>
      </c>
      <c r="G95" s="5">
        <v>100</v>
      </c>
      <c r="H95" s="64">
        <f t="shared" si="7"/>
        <v>17591.552</v>
      </c>
    </row>
    <row r="96" spans="1:8" ht="36" customHeight="1" thickBot="1" x14ac:dyDescent="0.35">
      <c r="A96" s="65" t="s">
        <v>75</v>
      </c>
      <c r="B96" s="14" t="s">
        <v>80</v>
      </c>
      <c r="C96" s="5">
        <v>7</v>
      </c>
      <c r="D96" s="5">
        <v>2</v>
      </c>
      <c r="E96" s="5">
        <v>0.32</v>
      </c>
      <c r="F96" s="14">
        <v>62.47</v>
      </c>
      <c r="G96" s="5">
        <v>70</v>
      </c>
      <c r="H96" s="64">
        <f t="shared" si="7"/>
        <v>19590.592000000001</v>
      </c>
    </row>
    <row r="97" spans="1:12" ht="36" customHeight="1" thickBot="1" x14ac:dyDescent="0.35">
      <c r="A97" s="65" t="s">
        <v>75</v>
      </c>
      <c r="B97" s="14" t="s">
        <v>80</v>
      </c>
      <c r="C97" s="5">
        <v>7</v>
      </c>
      <c r="D97" s="5">
        <v>2</v>
      </c>
      <c r="E97" s="5">
        <v>0.35199999999999998</v>
      </c>
      <c r="F97" s="14">
        <v>62.47</v>
      </c>
      <c r="G97" s="5">
        <v>100</v>
      </c>
      <c r="H97" s="64">
        <f t="shared" si="7"/>
        <v>30785.215999999997</v>
      </c>
    </row>
    <row r="98" spans="1:12" ht="36" customHeight="1" thickBot="1" x14ac:dyDescent="0.35">
      <c r="A98" s="65" t="s">
        <v>75</v>
      </c>
      <c r="B98" s="63" t="s">
        <v>84</v>
      </c>
      <c r="C98" s="5">
        <v>7</v>
      </c>
      <c r="D98" s="5">
        <v>2</v>
      </c>
      <c r="E98" s="5">
        <v>0.32</v>
      </c>
      <c r="F98" s="14">
        <v>62.47</v>
      </c>
      <c r="G98" s="5">
        <v>70</v>
      </c>
      <c r="H98" s="64">
        <f t="shared" si="7"/>
        <v>19590.592000000001</v>
      </c>
    </row>
    <row r="99" spans="1:12" ht="36" customHeight="1" thickBot="1" x14ac:dyDescent="0.35">
      <c r="A99" s="65" t="s">
        <v>75</v>
      </c>
      <c r="B99" s="63" t="s">
        <v>84</v>
      </c>
      <c r="C99" s="5">
        <v>7</v>
      </c>
      <c r="D99" s="5">
        <v>2</v>
      </c>
      <c r="E99" s="5">
        <v>0.35199999999999998</v>
      </c>
      <c r="F99" s="14">
        <v>62.47</v>
      </c>
      <c r="G99" s="5">
        <v>100</v>
      </c>
      <c r="H99" s="64">
        <f t="shared" si="7"/>
        <v>30785.215999999997</v>
      </c>
    </row>
    <row r="100" spans="1:12" ht="36" customHeight="1" x14ac:dyDescent="0.25">
      <c r="A100" s="15" t="s">
        <v>59</v>
      </c>
      <c r="B100" s="14" t="s">
        <v>60</v>
      </c>
      <c r="C100" s="5">
        <v>6</v>
      </c>
      <c r="D100" s="5">
        <v>1</v>
      </c>
      <c r="E100" s="5">
        <v>0.18790000000000001</v>
      </c>
      <c r="F100" s="14">
        <v>62.47</v>
      </c>
      <c r="G100" s="5">
        <v>43</v>
      </c>
      <c r="H100" s="64">
        <f t="shared" si="7"/>
        <v>3028.4331540000003</v>
      </c>
    </row>
    <row r="101" spans="1:12" ht="36" customHeight="1" x14ac:dyDescent="0.25">
      <c r="A101" s="15" t="s">
        <v>59</v>
      </c>
      <c r="B101" s="14" t="s">
        <v>60</v>
      </c>
      <c r="C101" s="5">
        <v>6</v>
      </c>
      <c r="D101" s="5">
        <v>1</v>
      </c>
      <c r="E101" s="5">
        <v>0.20669999999999999</v>
      </c>
      <c r="F101" s="14">
        <v>62.47</v>
      </c>
      <c r="G101" s="5">
        <v>63</v>
      </c>
      <c r="H101" s="64">
        <f t="shared" si="7"/>
        <v>4880.9435219999996</v>
      </c>
    </row>
    <row r="102" spans="1:12" ht="36" customHeight="1" x14ac:dyDescent="0.25">
      <c r="A102" s="15" t="s">
        <v>59</v>
      </c>
      <c r="B102" s="14" t="s">
        <v>58</v>
      </c>
      <c r="C102" s="5">
        <v>6</v>
      </c>
      <c r="D102" s="5">
        <v>1</v>
      </c>
      <c r="E102" s="5">
        <v>0.32</v>
      </c>
      <c r="F102" s="14">
        <v>62.47</v>
      </c>
      <c r="G102" s="5">
        <v>43</v>
      </c>
      <c r="H102" s="64">
        <f t="shared" si="7"/>
        <v>5157.5231999999996</v>
      </c>
    </row>
    <row r="103" spans="1:12" ht="36" customHeight="1" x14ac:dyDescent="0.25">
      <c r="A103" s="15" t="s">
        <v>59</v>
      </c>
      <c r="B103" s="14" t="s">
        <v>58</v>
      </c>
      <c r="C103" s="5">
        <v>6</v>
      </c>
      <c r="D103" s="5">
        <v>1</v>
      </c>
      <c r="E103" s="5">
        <v>0.35199999999999998</v>
      </c>
      <c r="F103" s="14">
        <v>62.47</v>
      </c>
      <c r="G103" s="5">
        <v>63</v>
      </c>
      <c r="H103" s="64">
        <f t="shared" si="7"/>
        <v>8312.0083200000008</v>
      </c>
    </row>
    <row r="104" spans="1:12" ht="36" customHeight="1" thickBot="1" x14ac:dyDescent="0.35">
      <c r="A104" s="15" t="s">
        <v>59</v>
      </c>
      <c r="B104" s="63" t="s">
        <v>84</v>
      </c>
      <c r="C104" s="5">
        <v>6</v>
      </c>
      <c r="D104" s="5">
        <v>1</v>
      </c>
      <c r="E104" s="5">
        <v>0.32</v>
      </c>
      <c r="F104" s="14">
        <v>62.47</v>
      </c>
      <c r="G104" s="5">
        <v>43</v>
      </c>
      <c r="H104" s="64">
        <f t="shared" si="7"/>
        <v>5157.5231999999996</v>
      </c>
    </row>
    <row r="105" spans="1:12" ht="36" customHeight="1" thickBot="1" x14ac:dyDescent="0.35">
      <c r="A105" s="15" t="s">
        <v>59</v>
      </c>
      <c r="B105" s="63" t="s">
        <v>84</v>
      </c>
      <c r="C105" s="5">
        <v>6</v>
      </c>
      <c r="D105" s="5">
        <v>1</v>
      </c>
      <c r="E105" s="5">
        <v>0.35199999999999998</v>
      </c>
      <c r="F105" s="14">
        <v>62.47</v>
      </c>
      <c r="G105" s="5">
        <v>63</v>
      </c>
      <c r="H105" s="64">
        <f t="shared" si="7"/>
        <v>8312.0083200000008</v>
      </c>
    </row>
    <row r="106" spans="1:12" ht="36" customHeight="1" x14ac:dyDescent="0.25">
      <c r="A106" s="15" t="s">
        <v>59</v>
      </c>
      <c r="B106" s="14" t="s">
        <v>65</v>
      </c>
      <c r="C106" s="5">
        <v>6</v>
      </c>
      <c r="D106" s="5">
        <v>1</v>
      </c>
      <c r="E106" s="5">
        <v>0.19500000000000001</v>
      </c>
      <c r="F106" s="14">
        <v>62.47</v>
      </c>
      <c r="G106" s="5">
        <v>43</v>
      </c>
      <c r="H106" s="64">
        <f t="shared" si="7"/>
        <v>3142.8656999999998</v>
      </c>
    </row>
    <row r="107" spans="1:12" ht="36" customHeight="1" x14ac:dyDescent="0.25">
      <c r="A107" s="15" t="s">
        <v>59</v>
      </c>
      <c r="B107" s="14" t="s">
        <v>65</v>
      </c>
      <c r="C107" s="5">
        <v>6</v>
      </c>
      <c r="D107" s="5">
        <v>1</v>
      </c>
      <c r="E107" s="5">
        <v>0.2145</v>
      </c>
      <c r="F107" s="14">
        <v>62.47</v>
      </c>
      <c r="G107" s="5">
        <v>63</v>
      </c>
      <c r="H107" s="64">
        <f t="shared" si="7"/>
        <v>5065.1300699999993</v>
      </c>
    </row>
    <row r="108" spans="1:12" ht="36" customHeight="1" x14ac:dyDescent="0.25">
      <c r="A108" s="15" t="s">
        <v>61</v>
      </c>
      <c r="B108" s="14" t="s">
        <v>60</v>
      </c>
      <c r="C108" s="5">
        <v>10</v>
      </c>
      <c r="D108" s="5">
        <v>1</v>
      </c>
      <c r="E108" s="5">
        <v>0.20669999999999999</v>
      </c>
      <c r="F108" s="14">
        <v>62.47</v>
      </c>
      <c r="G108" s="5">
        <v>100</v>
      </c>
      <c r="H108" s="64">
        <f t="shared" si="7"/>
        <v>12912.549000000001</v>
      </c>
    </row>
    <row r="109" spans="1:12" ht="36" customHeight="1" x14ac:dyDescent="0.25">
      <c r="A109" s="15" t="s">
        <v>61</v>
      </c>
      <c r="B109" s="14" t="s">
        <v>58</v>
      </c>
      <c r="C109" s="5">
        <v>10</v>
      </c>
      <c r="D109" s="5">
        <v>1</v>
      </c>
      <c r="E109" s="5">
        <v>0.35199999999999998</v>
      </c>
      <c r="F109" s="14">
        <v>62.47</v>
      </c>
      <c r="G109" s="5">
        <v>100</v>
      </c>
      <c r="H109" s="64">
        <f t="shared" si="7"/>
        <v>21989.439999999995</v>
      </c>
    </row>
    <row r="110" spans="1:12" ht="36" customHeight="1" thickBot="1" x14ac:dyDescent="0.35">
      <c r="A110" s="15" t="s">
        <v>61</v>
      </c>
      <c r="B110" s="63" t="s">
        <v>84</v>
      </c>
      <c r="C110" s="5">
        <v>10</v>
      </c>
      <c r="D110" s="5">
        <v>1</v>
      </c>
      <c r="E110" s="5">
        <v>0.35199999999999998</v>
      </c>
      <c r="F110" s="14">
        <v>62.47</v>
      </c>
      <c r="G110" s="5">
        <v>100</v>
      </c>
      <c r="H110" s="64">
        <f t="shared" si="7"/>
        <v>21989.439999999995</v>
      </c>
    </row>
    <row r="111" spans="1:12" ht="36" customHeight="1" x14ac:dyDescent="0.25">
      <c r="A111" s="15" t="s">
        <v>61</v>
      </c>
      <c r="B111" s="14" t="s">
        <v>65</v>
      </c>
      <c r="C111" s="5">
        <v>10</v>
      </c>
      <c r="D111" s="5">
        <v>1</v>
      </c>
      <c r="E111" s="5">
        <v>0.2145</v>
      </c>
      <c r="F111" s="14">
        <v>62.47</v>
      </c>
      <c r="G111" s="5">
        <v>100</v>
      </c>
      <c r="H111" s="64">
        <f t="shared" si="7"/>
        <v>13399.815000000001</v>
      </c>
    </row>
    <row r="112" spans="1:12" s="46" customFormat="1" ht="15.75" x14ac:dyDescent="0.25">
      <c r="A112" s="67" t="s">
        <v>9</v>
      </c>
      <c r="B112" s="68"/>
      <c r="C112" s="69"/>
      <c r="D112" s="69"/>
      <c r="E112" s="69"/>
      <c r="F112" s="69"/>
      <c r="G112" s="69"/>
      <c r="H112" s="70">
        <f>SUM(H74:H111)</f>
        <v>1510855.6785059995</v>
      </c>
      <c r="I112" s="71">
        <v>1791450</v>
      </c>
      <c r="J112" s="72">
        <f>H112+'Прочий подвоз'!H32</f>
        <v>1672493.9923559995</v>
      </c>
      <c r="K112" s="73">
        <f>J112/I112</f>
        <v>0.93359791920288004</v>
      </c>
      <c r="L112" s="72">
        <f>I112-J112</f>
        <v>118956.00764400046</v>
      </c>
    </row>
    <row r="113" spans="1:12" s="46" customFormat="1" ht="15.75" x14ac:dyDescent="0.25">
      <c r="A113" s="78"/>
      <c r="B113" s="79"/>
      <c r="C113" s="80"/>
      <c r="D113" s="80"/>
      <c r="E113" s="80"/>
      <c r="F113" s="80"/>
      <c r="G113" s="80"/>
      <c r="H113" s="81"/>
      <c r="I113" s="71"/>
      <c r="J113" s="72"/>
      <c r="K113" s="73"/>
      <c r="L113" s="72"/>
    </row>
    <row r="114" spans="1:12" ht="18.75" x14ac:dyDescent="0.3">
      <c r="G114" s="74" t="s">
        <v>91</v>
      </c>
      <c r="H114" s="75">
        <f>H17+H31+H39+H48+H72+H112</f>
        <v>3622720.8841019995</v>
      </c>
    </row>
    <row r="116" spans="1:12" x14ac:dyDescent="0.2">
      <c r="H116" s="34">
        <f>H17+H31+H39+H48+H72+H112+'Прочий подвоз'!H7+'Прочий подвоз'!H12+'Прочий подвоз'!H16+'Прочий подвоз'!H22+'Прочий подвоз'!H28+'Прочий подвоз'!H32</f>
        <v>3913131.0060319994</v>
      </c>
    </row>
  </sheetData>
  <mergeCells count="7">
    <mergeCell ref="A73:H73"/>
    <mergeCell ref="A49:H49"/>
    <mergeCell ref="A9:H9"/>
    <mergeCell ref="A7:H7"/>
    <mergeCell ref="A18:H18"/>
    <mergeCell ref="A33:H33"/>
    <mergeCell ref="A40:H4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rowBreaks count="2" manualBreakCount="2">
    <brk id="39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view="pageBreakPreview" zoomScaleNormal="100" zoomScaleSheetLayoutView="100" workbookViewId="0">
      <pane ySplit="2" topLeftCell="A3" activePane="bottomLeft" state="frozen"/>
      <selection pane="bottomLeft" activeCell="M12" sqref="M12"/>
    </sheetView>
  </sheetViews>
  <sheetFormatPr defaultColWidth="9.140625" defaultRowHeight="15" x14ac:dyDescent="0.2"/>
  <cols>
    <col min="1" max="1" width="59.5703125" style="4" customWidth="1"/>
    <col min="2" max="2" width="21.42578125" style="4" customWidth="1"/>
    <col min="3" max="3" width="17" style="4" customWidth="1"/>
    <col min="4" max="4" width="16.42578125" style="4" customWidth="1"/>
    <col min="5" max="5" width="11.85546875" style="4" customWidth="1"/>
    <col min="6" max="6" width="17.85546875" style="4" customWidth="1"/>
    <col min="7" max="7" width="16.5703125" style="4" customWidth="1"/>
    <col min="8" max="8" width="16.42578125" style="4" customWidth="1"/>
    <col min="9" max="16384" width="9.140625" style="4"/>
  </cols>
  <sheetData>
    <row r="1" spans="1:8" ht="15.75" x14ac:dyDescent="0.25">
      <c r="A1" s="91" t="s">
        <v>85</v>
      </c>
      <c r="B1" s="91"/>
      <c r="C1" s="91"/>
      <c r="D1" s="91"/>
      <c r="E1" s="91"/>
      <c r="F1" s="91"/>
      <c r="G1" s="91"/>
      <c r="H1" s="91"/>
    </row>
    <row r="2" spans="1:8" ht="47.2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4" spans="1:8" s="6" customFormat="1" ht="15.75" x14ac:dyDescent="0.25">
      <c r="A4" s="88" t="s">
        <v>20</v>
      </c>
      <c r="B4" s="89"/>
      <c r="C4" s="89"/>
      <c r="D4" s="89"/>
      <c r="E4" s="89"/>
      <c r="F4" s="89"/>
      <c r="G4" s="89"/>
      <c r="H4" s="90"/>
    </row>
    <row r="5" spans="1:8" s="17" customFormat="1" ht="15.75" x14ac:dyDescent="0.25">
      <c r="A5" s="8" t="s">
        <v>90</v>
      </c>
      <c r="B5" s="5" t="s">
        <v>19</v>
      </c>
      <c r="C5" s="8">
        <v>52</v>
      </c>
      <c r="D5" s="8">
        <v>1</v>
      </c>
      <c r="E5" s="8">
        <v>0.17899999999999999</v>
      </c>
      <c r="F5" s="8">
        <v>62.47</v>
      </c>
      <c r="G5" s="8">
        <v>15</v>
      </c>
      <c r="H5" s="21">
        <f>C5*D5*E5*F5*G5</f>
        <v>8722.0613999999987</v>
      </c>
    </row>
    <row r="6" spans="1:8" s="17" customFormat="1" ht="31.5" x14ac:dyDescent="0.25">
      <c r="A6" s="22" t="s">
        <v>17</v>
      </c>
      <c r="B6" s="5" t="s">
        <v>19</v>
      </c>
      <c r="C6" s="8">
        <v>52</v>
      </c>
      <c r="D6" s="23">
        <v>1</v>
      </c>
      <c r="E6" s="23">
        <v>0.17899999999999999</v>
      </c>
      <c r="F6" s="8">
        <v>62.47</v>
      </c>
      <c r="G6" s="23">
        <v>22</v>
      </c>
      <c r="H6" s="21">
        <f>C6*D6*E6*F6*G6</f>
        <v>12792.356719999998</v>
      </c>
    </row>
    <row r="7" spans="1:8" ht="15.75" x14ac:dyDescent="0.25">
      <c r="A7" s="3" t="s">
        <v>9</v>
      </c>
      <c r="B7" s="3"/>
      <c r="C7" s="3"/>
      <c r="D7" s="3"/>
      <c r="E7" s="3"/>
      <c r="F7" s="3"/>
      <c r="G7" s="3"/>
      <c r="H7" s="7">
        <f>SUM(H5:H6)</f>
        <v>21514.418119999995</v>
      </c>
    </row>
    <row r="8" spans="1:8" s="6" customFormat="1" ht="15.75" x14ac:dyDescent="0.25">
      <c r="A8" s="88" t="s">
        <v>21</v>
      </c>
      <c r="B8" s="89"/>
      <c r="C8" s="89"/>
      <c r="D8" s="89"/>
      <c r="E8" s="89"/>
      <c r="F8" s="89"/>
      <c r="G8" s="89"/>
      <c r="H8" s="90"/>
    </row>
    <row r="9" spans="1:8" ht="15.75" x14ac:dyDescent="0.25">
      <c r="F9" s="10"/>
    </row>
    <row r="10" spans="1:8" s="17" customFormat="1" ht="15.75" x14ac:dyDescent="0.25">
      <c r="A10" s="8" t="s">
        <v>28</v>
      </c>
      <c r="B10" s="5" t="s">
        <v>29</v>
      </c>
      <c r="C10" s="8">
        <v>40</v>
      </c>
      <c r="D10" s="8">
        <v>1</v>
      </c>
      <c r="E10" s="8">
        <v>0.32</v>
      </c>
      <c r="F10" s="8">
        <v>62.47</v>
      </c>
      <c r="G10" s="8">
        <v>15</v>
      </c>
      <c r="H10" s="19">
        <f>C10*D10*E10*F10*G10</f>
        <v>11994.24</v>
      </c>
    </row>
    <row r="11" spans="1:8" s="17" customFormat="1" ht="15.75" x14ac:dyDescent="0.25">
      <c r="A11" s="8" t="s">
        <v>30</v>
      </c>
      <c r="B11" s="5" t="s">
        <v>29</v>
      </c>
      <c r="C11" s="8">
        <v>40</v>
      </c>
      <c r="D11" s="8">
        <v>1</v>
      </c>
      <c r="E11" s="8">
        <v>0.32</v>
      </c>
      <c r="F11" s="8">
        <v>62.47</v>
      </c>
      <c r="G11" s="8">
        <v>12</v>
      </c>
      <c r="H11" s="19">
        <f>C11*D11*E11*F11*G11</f>
        <v>9595.3919999999998</v>
      </c>
    </row>
    <row r="12" spans="1:8" ht="15.75" x14ac:dyDescent="0.25">
      <c r="A12" s="9" t="s">
        <v>9</v>
      </c>
      <c r="B12" s="1"/>
      <c r="C12" s="1"/>
      <c r="D12" s="1"/>
      <c r="E12" s="1"/>
      <c r="F12" s="1"/>
      <c r="G12" s="1"/>
      <c r="H12" s="11">
        <f>SUM(H10:H11)</f>
        <v>21589.631999999998</v>
      </c>
    </row>
    <row r="13" spans="1:8" s="6" customFormat="1" ht="15.75" x14ac:dyDescent="0.25">
      <c r="A13" s="88" t="s">
        <v>31</v>
      </c>
      <c r="B13" s="89"/>
      <c r="C13" s="89"/>
      <c r="D13" s="89"/>
      <c r="E13" s="89"/>
      <c r="F13" s="89"/>
      <c r="G13" s="89"/>
      <c r="H13" s="90"/>
    </row>
    <row r="14" spans="1:8" s="17" customFormat="1" ht="15.75" x14ac:dyDescent="0.25">
      <c r="A14" s="8" t="s">
        <v>32</v>
      </c>
      <c r="B14" s="5" t="s">
        <v>33</v>
      </c>
      <c r="C14" s="8">
        <v>100</v>
      </c>
      <c r="D14" s="8">
        <v>1</v>
      </c>
      <c r="E14" s="8">
        <v>0.17599999999999999</v>
      </c>
      <c r="F14" s="8">
        <v>62.47</v>
      </c>
      <c r="G14" s="8">
        <v>15</v>
      </c>
      <c r="H14" s="23">
        <f>C14*D14*E14*F14*G14</f>
        <v>16492.079999999994</v>
      </c>
    </row>
    <row r="15" spans="1:8" s="17" customFormat="1" ht="31.5" x14ac:dyDescent="0.25">
      <c r="A15" s="22" t="s">
        <v>17</v>
      </c>
      <c r="B15" s="5" t="s">
        <v>33</v>
      </c>
      <c r="C15" s="23">
        <v>100</v>
      </c>
      <c r="D15" s="23">
        <v>1</v>
      </c>
      <c r="E15" s="8">
        <v>0.17599999999999999</v>
      </c>
      <c r="F15" s="8">
        <v>62.47</v>
      </c>
      <c r="G15" s="23">
        <v>12</v>
      </c>
      <c r="H15" s="23">
        <f>C15*D15*E15*F15*G15</f>
        <v>13193.663999999997</v>
      </c>
    </row>
    <row r="16" spans="1:8" ht="15.75" x14ac:dyDescent="0.25">
      <c r="A16" s="3" t="s">
        <v>9</v>
      </c>
      <c r="B16" s="3"/>
      <c r="C16" s="3"/>
      <c r="D16" s="3"/>
      <c r="E16" s="3"/>
      <c r="F16" s="3"/>
      <c r="G16" s="3"/>
      <c r="H16" s="12">
        <f>SUM(H14:H15)</f>
        <v>29685.743999999992</v>
      </c>
    </row>
    <row r="17" spans="1:10" s="6" customFormat="1" ht="15.75" x14ac:dyDescent="0.25">
      <c r="A17" s="88" t="s">
        <v>37</v>
      </c>
      <c r="B17" s="89"/>
      <c r="C17" s="89"/>
      <c r="D17" s="89"/>
      <c r="E17" s="89"/>
      <c r="F17" s="89"/>
      <c r="G17" s="89"/>
      <c r="H17" s="90"/>
    </row>
    <row r="18" spans="1:10" s="17" customFormat="1" ht="15.75" x14ac:dyDescent="0.25">
      <c r="A18" s="20" t="s">
        <v>44</v>
      </c>
      <c r="B18" s="14" t="s">
        <v>29</v>
      </c>
      <c r="C18" s="8">
        <v>38</v>
      </c>
      <c r="D18" s="8">
        <v>1</v>
      </c>
      <c r="E18" s="8">
        <v>0.32400000000000001</v>
      </c>
      <c r="F18" s="8">
        <v>62.47</v>
      </c>
      <c r="G18" s="8">
        <v>15</v>
      </c>
      <c r="H18" s="19">
        <f>C18*D18*E18*F18*G18</f>
        <v>11536.959600000002</v>
      </c>
    </row>
    <row r="19" spans="1:10" s="17" customFormat="1" ht="31.5" x14ac:dyDescent="0.25">
      <c r="A19" s="20" t="s">
        <v>45</v>
      </c>
      <c r="B19" s="14" t="s">
        <v>29</v>
      </c>
      <c r="C19" s="8">
        <v>38</v>
      </c>
      <c r="D19" s="8">
        <v>1</v>
      </c>
      <c r="E19" s="8">
        <v>0.35599999999999998</v>
      </c>
      <c r="F19" s="8">
        <v>62.47</v>
      </c>
      <c r="G19" s="8">
        <v>12</v>
      </c>
      <c r="H19" s="19">
        <f t="shared" ref="H19:H21" si="0">C19*D19*E19*F19*G19</f>
        <v>10141.129919999999</v>
      </c>
    </row>
    <row r="20" spans="1:10" s="18" customFormat="1" ht="15.75" x14ac:dyDescent="0.25">
      <c r="A20" s="20" t="s">
        <v>46</v>
      </c>
      <c r="B20" s="14" t="s">
        <v>43</v>
      </c>
      <c r="C20" s="8">
        <v>38</v>
      </c>
      <c r="D20" s="8">
        <v>1</v>
      </c>
      <c r="E20" s="8">
        <v>0.12</v>
      </c>
      <c r="F20" s="8">
        <v>62.47</v>
      </c>
      <c r="G20" s="8">
        <v>15</v>
      </c>
      <c r="H20" s="19">
        <f t="shared" si="0"/>
        <v>4272.9479999999994</v>
      </c>
    </row>
    <row r="21" spans="1:10" s="18" customFormat="1" ht="15.75" x14ac:dyDescent="0.25">
      <c r="A21" s="20" t="s">
        <v>47</v>
      </c>
      <c r="B21" s="14" t="s">
        <v>43</v>
      </c>
      <c r="C21" s="8">
        <v>38</v>
      </c>
      <c r="D21" s="8">
        <v>1</v>
      </c>
      <c r="E21" s="8">
        <v>0.13200000000000001</v>
      </c>
      <c r="F21" s="8">
        <v>62.47</v>
      </c>
      <c r="G21" s="8">
        <v>12</v>
      </c>
      <c r="H21" s="19">
        <f t="shared" si="0"/>
        <v>3760.1942399999998</v>
      </c>
    </row>
    <row r="22" spans="1:10" ht="15.75" x14ac:dyDescent="0.25">
      <c r="A22" s="9" t="s">
        <v>9</v>
      </c>
      <c r="B22" s="8"/>
      <c r="C22" s="1"/>
      <c r="D22" s="1"/>
      <c r="E22" s="1"/>
      <c r="F22" s="1"/>
      <c r="G22" s="1"/>
      <c r="H22" s="11">
        <f>SUM(H18:H21)</f>
        <v>29711.231760000002</v>
      </c>
    </row>
    <row r="23" spans="1:10" s="6" customFormat="1" ht="15.75" x14ac:dyDescent="0.25">
      <c r="A23" s="88" t="s">
        <v>53</v>
      </c>
      <c r="B23" s="89"/>
      <c r="C23" s="89"/>
      <c r="D23" s="89"/>
      <c r="E23" s="89"/>
      <c r="F23" s="89"/>
      <c r="G23" s="89"/>
      <c r="H23" s="90"/>
    </row>
    <row r="24" spans="1:10" s="18" customFormat="1" ht="16.5" customHeight="1" x14ac:dyDescent="0.25">
      <c r="A24" s="8" t="s">
        <v>54</v>
      </c>
      <c r="B24" s="5" t="s">
        <v>55</v>
      </c>
      <c r="C24" s="8">
        <v>30</v>
      </c>
      <c r="D24" s="8">
        <v>1</v>
      </c>
      <c r="E24" s="8">
        <v>0.14499999999999999</v>
      </c>
      <c r="F24" s="8">
        <v>76.66</v>
      </c>
      <c r="G24" s="8">
        <v>15</v>
      </c>
      <c r="H24" s="19">
        <f>C24*D24*E24*F24*G24</f>
        <v>5002.0649999999996</v>
      </c>
    </row>
    <row r="25" spans="1:10" s="18" customFormat="1" ht="18.75" customHeight="1" x14ac:dyDescent="0.25">
      <c r="A25" s="8" t="s">
        <v>56</v>
      </c>
      <c r="B25" s="5" t="s">
        <v>55</v>
      </c>
      <c r="C25" s="8">
        <v>30</v>
      </c>
      <c r="D25" s="8">
        <v>1</v>
      </c>
      <c r="E25" s="8">
        <v>0.1595</v>
      </c>
      <c r="F25" s="8">
        <v>76.66</v>
      </c>
      <c r="G25" s="8">
        <v>12</v>
      </c>
      <c r="H25" s="19">
        <f t="shared" ref="H25:H27" si="1">C25*D25*E25*F25*G25</f>
        <v>4401.8172000000004</v>
      </c>
    </row>
    <row r="26" spans="1:10" s="18" customFormat="1" ht="31.15" customHeight="1" x14ac:dyDescent="0.25">
      <c r="A26" s="8" t="s">
        <v>54</v>
      </c>
      <c r="B26" s="24" t="s">
        <v>51</v>
      </c>
      <c r="C26" s="8">
        <v>30</v>
      </c>
      <c r="D26" s="8">
        <v>1</v>
      </c>
      <c r="E26" s="8">
        <v>0.32</v>
      </c>
      <c r="F26" s="8">
        <v>62.47</v>
      </c>
      <c r="G26" s="8">
        <v>15</v>
      </c>
      <c r="H26" s="19">
        <f t="shared" si="1"/>
        <v>8995.68</v>
      </c>
      <c r="I26" s="18">
        <v>5</v>
      </c>
      <c r="J26" s="18">
        <f>C26*D26*E26*I26*49.9</f>
        <v>2395.1999999999998</v>
      </c>
    </row>
    <row r="27" spans="1:10" s="18" customFormat="1" ht="31.15" customHeight="1" x14ac:dyDescent="0.25">
      <c r="A27" s="8" t="s">
        <v>56</v>
      </c>
      <c r="B27" s="24" t="s">
        <v>51</v>
      </c>
      <c r="C27" s="8">
        <v>30</v>
      </c>
      <c r="D27" s="8">
        <v>1</v>
      </c>
      <c r="E27" s="8">
        <v>0.35</v>
      </c>
      <c r="F27" s="8">
        <v>62.47</v>
      </c>
      <c r="G27" s="8">
        <v>12</v>
      </c>
      <c r="H27" s="19">
        <f t="shared" si="1"/>
        <v>7871.2199999999993</v>
      </c>
      <c r="I27" s="18">
        <v>6</v>
      </c>
      <c r="J27" s="18">
        <f>C27*D27*E27*I27*49.9</f>
        <v>3143.7</v>
      </c>
    </row>
    <row r="28" spans="1:10" ht="15.75" x14ac:dyDescent="0.25">
      <c r="A28" s="9" t="s">
        <v>9</v>
      </c>
      <c r="B28" s="3"/>
      <c r="C28" s="3"/>
      <c r="D28" s="3"/>
      <c r="E28" s="3"/>
      <c r="F28" s="3"/>
      <c r="G28" s="3"/>
      <c r="H28" s="7">
        <f>SUM(H24:H27)</f>
        <v>26270.782200000001</v>
      </c>
      <c r="J28" s="4">
        <f>SUM(J26:J27)</f>
        <v>5538.9</v>
      </c>
    </row>
    <row r="29" spans="1:10" s="6" customFormat="1" ht="15.75" x14ac:dyDescent="0.25">
      <c r="A29" s="88" t="s">
        <v>57</v>
      </c>
      <c r="B29" s="89"/>
      <c r="C29" s="89"/>
      <c r="D29" s="89"/>
      <c r="E29" s="89"/>
      <c r="F29" s="89"/>
      <c r="G29" s="89"/>
      <c r="H29" s="90"/>
    </row>
    <row r="30" spans="1:10" s="18" customFormat="1" ht="31.5" x14ac:dyDescent="0.25">
      <c r="A30" s="22" t="s">
        <v>17</v>
      </c>
      <c r="B30" s="15" t="s">
        <v>63</v>
      </c>
      <c r="C30" s="8">
        <v>330</v>
      </c>
      <c r="D30" s="8">
        <v>1</v>
      </c>
      <c r="E30" s="8">
        <v>0.19689999999999999</v>
      </c>
      <c r="F30" s="8">
        <v>62.47</v>
      </c>
      <c r="G30" s="8">
        <v>15</v>
      </c>
      <c r="H30" s="19">
        <f>C30*D30*E30*F30*G30</f>
        <v>60886.697849999997</v>
      </c>
    </row>
    <row r="31" spans="1:10" s="18" customFormat="1" ht="31.5" x14ac:dyDescent="0.25">
      <c r="A31" s="22" t="s">
        <v>64</v>
      </c>
      <c r="B31" s="15" t="s">
        <v>67</v>
      </c>
      <c r="C31" s="8">
        <v>420</v>
      </c>
      <c r="D31" s="8">
        <v>1</v>
      </c>
      <c r="E31" s="8">
        <v>0.32</v>
      </c>
      <c r="F31" s="8">
        <v>62.47</v>
      </c>
      <c r="G31" s="8">
        <v>12</v>
      </c>
      <c r="H31" s="19">
        <f>C31*D31*E31*F31*G31</f>
        <v>100751.61600000001</v>
      </c>
    </row>
    <row r="32" spans="1:10" ht="16.899999999999999" customHeight="1" x14ac:dyDescent="0.25">
      <c r="A32" s="16" t="s">
        <v>9</v>
      </c>
      <c r="B32" s="2"/>
      <c r="C32" s="3"/>
      <c r="D32" s="3"/>
      <c r="E32" s="3"/>
      <c r="F32" s="3"/>
      <c r="G32" s="3"/>
      <c r="H32" s="7">
        <f>SUM(H30:H31)</f>
        <v>161638.31385000001</v>
      </c>
    </row>
    <row r="34" spans="7:8" ht="18.75" x14ac:dyDescent="0.3">
      <c r="G34" s="76" t="s">
        <v>91</v>
      </c>
      <c r="H34" s="77">
        <f>H7+H12+H16+H22+H28+H32</f>
        <v>290410.12192999996</v>
      </c>
    </row>
  </sheetData>
  <mergeCells count="7">
    <mergeCell ref="A29:H29"/>
    <mergeCell ref="A23:H23"/>
    <mergeCell ref="A4:H4"/>
    <mergeCell ref="A1:H1"/>
    <mergeCell ref="A8:H8"/>
    <mergeCell ref="A13:H13"/>
    <mergeCell ref="A17:H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Подвоз</vt:lpstr>
      <vt:lpstr>Прочий подвоз</vt:lpstr>
      <vt:lpstr>Подвоз!Область_печати</vt:lpstr>
      <vt:lpstr>'Прочий подвоз'!Область_печати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Матынова Маруза Мирзаевна</cp:lastModifiedBy>
  <cp:lastPrinted>2025-08-19T06:43:05Z</cp:lastPrinted>
  <dcterms:created xsi:type="dcterms:W3CDTF">2015-11-10T05:38:06Z</dcterms:created>
  <dcterms:modified xsi:type="dcterms:W3CDTF">2025-08-20T10:56:06Z</dcterms:modified>
</cp:coreProperties>
</file>